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-90" yWindow="120" windowWidth="12600" windowHeight="6465" tabRatio="812"/>
  </bookViews>
  <sheets>
    <sheet name="Summary" sheetId="21" r:id="rId1"/>
    <sheet name="Site 1" sheetId="1" r:id="rId2"/>
    <sheet name="Site 2" sheetId="2" r:id="rId3"/>
    <sheet name="Site 3" sheetId="3" r:id="rId4"/>
    <sheet name="Site 4" sheetId="4" r:id="rId5"/>
    <sheet name="Site 5" sheetId="5" r:id="rId6"/>
    <sheet name="Site 6" sheetId="6" r:id="rId7"/>
    <sheet name="Site 8" sheetId="8" r:id="rId8"/>
    <sheet name="Site 9" sheetId="9" r:id="rId9"/>
    <sheet name="Site 11b" sheetId="22" r:id="rId10"/>
    <sheet name="Site 12b" sheetId="24" r:id="rId11"/>
    <sheet name="Site 14" sheetId="14" r:id="rId12"/>
    <sheet name="Site 16" sheetId="16" r:id="rId13"/>
    <sheet name="Site 17" sheetId="17" r:id="rId14"/>
    <sheet name="Site 18b" sheetId="26" r:id="rId15"/>
    <sheet name="Site 19b" sheetId="27" r:id="rId16"/>
  </sheets>
  <definedNames>
    <definedName name="_xlnm._FilterDatabase" localSheetId="1" hidden="1">'Site 1'!$D$1:$D$58</definedName>
  </definedNames>
  <calcPr calcId="145621" concurrentCalc="0"/>
</workbook>
</file>

<file path=xl/calcChain.xml><?xml version="1.0" encoding="utf-8"?>
<calcChain xmlns="http://schemas.openxmlformats.org/spreadsheetml/2006/main">
  <c r="D7" i="26" l="1"/>
  <c r="D57" i="21"/>
  <c r="D7" i="22"/>
  <c r="D50" i="21"/>
  <c r="D18" i="21"/>
  <c r="D7" i="1"/>
  <c r="E7" i="1"/>
  <c r="D6" i="26"/>
  <c r="D32" i="21"/>
  <c r="E32" i="21"/>
  <c r="E6" i="26"/>
  <c r="F32" i="21"/>
  <c r="E7" i="22"/>
  <c r="D7" i="24"/>
  <c r="E7" i="24"/>
  <c r="D7" i="16"/>
  <c r="E7" i="16"/>
  <c r="D7" i="17"/>
  <c r="E7" i="17"/>
  <c r="E7" i="26"/>
  <c r="D7" i="27"/>
  <c r="E7" i="27"/>
  <c r="D6" i="1"/>
  <c r="E6" i="1"/>
  <c r="D6" i="2"/>
  <c r="E6" i="2"/>
  <c r="D6" i="3"/>
  <c r="E6" i="3"/>
  <c r="D6" i="4"/>
  <c r="E6" i="4"/>
  <c r="D6" i="5"/>
  <c r="E6" i="5"/>
  <c r="D6" i="6"/>
  <c r="E6" i="6"/>
  <c r="D6" i="8"/>
  <c r="E6" i="8"/>
  <c r="D6" i="9"/>
  <c r="E6" i="9"/>
  <c r="D6" i="14"/>
  <c r="E6" i="14"/>
  <c r="D6" i="17"/>
  <c r="E6" i="17"/>
  <c r="D6" i="27"/>
  <c r="E6" i="27"/>
  <c r="C31" i="21"/>
  <c r="J7" i="1"/>
  <c r="C40" i="21"/>
  <c r="C32" i="21"/>
  <c r="J6" i="2"/>
  <c r="C16" i="21"/>
  <c r="J6" i="1"/>
  <c r="C15" i="21"/>
  <c r="D7" i="14"/>
  <c r="D6" i="24"/>
  <c r="D6" i="22"/>
  <c r="D16" i="21"/>
  <c r="D28" i="21"/>
  <c r="D33" i="21"/>
  <c r="D15" i="21"/>
  <c r="D17" i="21"/>
  <c r="D19" i="21"/>
  <c r="D20" i="21"/>
  <c r="D22" i="21"/>
  <c r="D23" i="21"/>
  <c r="D31" i="21"/>
  <c r="D35" i="21"/>
  <c r="C23" i="21"/>
  <c r="C28" i="21"/>
  <c r="C33" i="21"/>
  <c r="C35" i="21"/>
  <c r="E35" i="21"/>
  <c r="F35" i="21"/>
  <c r="D51" i="21"/>
  <c r="D58" i="21"/>
  <c r="D40" i="21"/>
  <c r="D55" i="21"/>
  <c r="D56" i="21"/>
  <c r="D60" i="21"/>
  <c r="C50" i="21"/>
  <c r="C51" i="21"/>
  <c r="C55" i="21"/>
  <c r="C56" i="21"/>
  <c r="C57" i="21"/>
  <c r="C58" i="21"/>
  <c r="C60" i="21"/>
  <c r="E60" i="21"/>
  <c r="F60" i="21"/>
  <c r="E50" i="21"/>
  <c r="J7" i="22"/>
  <c r="F50" i="21"/>
  <c r="E51" i="21"/>
  <c r="J7" i="24"/>
  <c r="F51" i="21"/>
  <c r="E58" i="21"/>
  <c r="J7" i="27"/>
  <c r="F58" i="21"/>
  <c r="E40" i="21"/>
  <c r="F40" i="21"/>
  <c r="E55" i="21"/>
  <c r="J7" i="16"/>
  <c r="F55" i="21"/>
  <c r="E56" i="21"/>
  <c r="J7" i="17"/>
  <c r="F56" i="21"/>
  <c r="E57" i="21"/>
  <c r="J7" i="26"/>
  <c r="F57" i="21"/>
  <c r="F61" i="21"/>
  <c r="E16" i="21"/>
  <c r="F16" i="21"/>
  <c r="E28" i="21"/>
  <c r="J6" i="14"/>
  <c r="F28" i="21"/>
  <c r="E33" i="21"/>
  <c r="J6" i="27"/>
  <c r="F33" i="21"/>
  <c r="E15" i="21"/>
  <c r="F15" i="21"/>
  <c r="E17" i="21"/>
  <c r="J6" i="3"/>
  <c r="F17" i="21"/>
  <c r="E18" i="21"/>
  <c r="J6" i="4"/>
  <c r="F18" i="21"/>
  <c r="E19" i="21"/>
  <c r="J6" i="5"/>
  <c r="F19" i="21"/>
  <c r="E20" i="21"/>
  <c r="J6" i="6"/>
  <c r="F20" i="21"/>
  <c r="E22" i="21"/>
  <c r="J6" i="8"/>
  <c r="F22" i="21"/>
  <c r="E23" i="21"/>
  <c r="J6" i="9"/>
  <c r="F23" i="21"/>
  <c r="E31" i="21"/>
  <c r="J6" i="17"/>
  <c r="F31" i="21"/>
  <c r="J6" i="26"/>
  <c r="F36" i="21"/>
  <c r="D6" i="16"/>
  <c r="J6" i="16"/>
  <c r="E6" i="16"/>
  <c r="B15" i="21"/>
  <c r="B56" i="21"/>
  <c r="B51" i="21"/>
  <c r="B50" i="21"/>
  <c r="B40" i="21"/>
  <c r="B18" i="21"/>
  <c r="B58" i="21"/>
  <c r="B57" i="21"/>
  <c r="B33" i="21"/>
  <c r="B32" i="21"/>
  <c r="B22" i="21"/>
  <c r="B23" i="21"/>
  <c r="D7" i="9"/>
  <c r="D7" i="6"/>
  <c r="B46" i="9"/>
  <c r="B45" i="9"/>
  <c r="B44" i="9"/>
  <c r="B46" i="8"/>
  <c r="B45" i="8"/>
  <c r="B44" i="8"/>
  <c r="B46" i="6"/>
  <c r="B45" i="6"/>
  <c r="B44" i="6"/>
  <c r="B46" i="5"/>
  <c r="B45" i="5"/>
  <c r="B44" i="5"/>
  <c r="B46" i="4"/>
  <c r="B45" i="4"/>
  <c r="B44" i="4"/>
  <c r="B46" i="3"/>
  <c r="B45" i="3"/>
  <c r="B44" i="3"/>
  <c r="B46" i="2"/>
  <c r="B45" i="2"/>
  <c r="B44" i="2"/>
  <c r="B51" i="1"/>
  <c r="B50" i="1"/>
  <c r="B49" i="1"/>
  <c r="B46" i="1"/>
  <c r="B45" i="1"/>
  <c r="B44" i="1"/>
  <c r="D7" i="8"/>
  <c r="D7" i="5"/>
  <c r="D7" i="4"/>
  <c r="D7" i="3"/>
  <c r="D7" i="2"/>
  <c r="J7" i="14"/>
  <c r="J7" i="9"/>
  <c r="J7" i="8"/>
  <c r="J7" i="6"/>
  <c r="J7" i="5"/>
  <c r="J7" i="4"/>
  <c r="J7" i="3"/>
  <c r="J7" i="2"/>
  <c r="B55" i="21"/>
  <c r="C17" i="21"/>
  <c r="C18" i="21"/>
  <c r="C19" i="21"/>
  <c r="C20" i="21"/>
  <c r="C22" i="21"/>
  <c r="B16" i="21"/>
  <c r="B17" i="21"/>
  <c r="B19" i="21"/>
  <c r="B20" i="21"/>
  <c r="B28" i="21"/>
  <c r="B31" i="21"/>
  <c r="B60" i="21"/>
  <c r="B35" i="21"/>
  <c r="B11" i="21"/>
  <c r="B10" i="21"/>
</calcChain>
</file>

<file path=xl/sharedStrings.xml><?xml version="1.0" encoding="utf-8"?>
<sst xmlns="http://schemas.openxmlformats.org/spreadsheetml/2006/main" count="1466" uniqueCount="256">
  <si>
    <t>Site</t>
  </si>
  <si>
    <t>VENDOR FILL THIS TABLE</t>
  </si>
  <si>
    <t>Annual Energy Use</t>
  </si>
  <si>
    <t>Software Projection</t>
  </si>
  <si>
    <t>Before</t>
  </si>
  <si>
    <t>After</t>
  </si>
  <si>
    <t>Savings</t>
  </si>
  <si>
    <t>Pass?</t>
  </si>
  <si>
    <t>Gas - total therms</t>
  </si>
  <si>
    <t>Electric - total kWh</t>
  </si>
  <si>
    <t>Building Analysis Results</t>
  </si>
  <si>
    <t>Basic House Information</t>
  </si>
  <si>
    <t>Year Built</t>
  </si>
  <si>
    <t>Zip Code</t>
  </si>
  <si>
    <t>CA Climate Zone</t>
  </si>
  <si>
    <t># of Stories Above Grade</t>
  </si>
  <si>
    <t>Bedrooms</t>
  </si>
  <si>
    <t>Front Orientation</t>
  </si>
  <si>
    <t>Foundation Type</t>
  </si>
  <si>
    <t>Duct Location</t>
  </si>
  <si>
    <t>8</t>
  </si>
  <si>
    <t>3</t>
  </si>
  <si>
    <t>North West</t>
  </si>
  <si>
    <t>Slab</t>
  </si>
  <si>
    <t>HVAC / Equipment</t>
  </si>
  <si>
    <t>Gas Furnace Efficiency</t>
  </si>
  <si>
    <t>Central Air Conditioner Efficiency (SEER)</t>
  </si>
  <si>
    <t>Duct Insulation R (nominal)</t>
  </si>
  <si>
    <t>Water Heater Type</t>
  </si>
  <si>
    <t>Existing</t>
  </si>
  <si>
    <t>New</t>
  </si>
  <si>
    <t>.</t>
  </si>
  <si>
    <t>Building Enclosure</t>
  </si>
  <si>
    <t>Building Shell Leakage CFM50</t>
  </si>
  <si>
    <t>Wall Construction Type</t>
  </si>
  <si>
    <t>Window Type/spec</t>
  </si>
  <si>
    <t>2x4 Wood Frame</t>
  </si>
  <si>
    <t>Insulation</t>
  </si>
  <si>
    <t>Double Pane Metal Frame</t>
  </si>
  <si>
    <t>1896</t>
  </si>
  <si>
    <t>Other Retrofits</t>
  </si>
  <si>
    <t>Retrofit Start</t>
  </si>
  <si>
    <t>Retrofit Complete</t>
  </si>
  <si>
    <t>Weather Station Used</t>
  </si>
  <si>
    <t>8/2/11</t>
  </si>
  <si>
    <t>10/25/11</t>
  </si>
  <si>
    <t>2</t>
  </si>
  <si>
    <t>CrawlSpace</t>
  </si>
  <si>
    <t>10</t>
  </si>
  <si>
    <t>6/15/11</t>
  </si>
  <si>
    <t>5</t>
  </si>
  <si>
    <t>2401</t>
  </si>
  <si>
    <t>4</t>
  </si>
  <si>
    <t>1969</t>
  </si>
  <si>
    <t>0.75</t>
  </si>
  <si>
    <t>80</t>
  </si>
  <si>
    <t>10/27/11</t>
  </si>
  <si>
    <t>1962</t>
  </si>
  <si>
    <t>550</t>
  </si>
  <si>
    <t>6/16/11</t>
  </si>
  <si>
    <t>6</t>
  </si>
  <si>
    <t>1961</t>
  </si>
  <si>
    <t>150</t>
  </si>
  <si>
    <t>2480</t>
  </si>
  <si>
    <t>1/17/12</t>
  </si>
  <si>
    <t>2/15/12</t>
  </si>
  <si>
    <t>1981</t>
  </si>
  <si>
    <t>515</t>
  </si>
  <si>
    <t>205</t>
  </si>
  <si>
    <t>1831</t>
  </si>
  <si>
    <t>9</t>
  </si>
  <si>
    <t>1980</t>
  </si>
  <si>
    <t>151</t>
  </si>
  <si>
    <t>Natural Gas</t>
  </si>
  <si>
    <t>R-0</t>
  </si>
  <si>
    <t>R-38</t>
  </si>
  <si>
    <t>R13</t>
  </si>
  <si>
    <t>14</t>
  </si>
  <si>
    <t>1948</t>
  </si>
  <si>
    <t>185</t>
  </si>
  <si>
    <t>16</t>
  </si>
  <si>
    <t>1966</t>
  </si>
  <si>
    <t>17</t>
  </si>
  <si>
    <t>Software Vendor</t>
  </si>
  <si>
    <t>Tool name and version</t>
  </si>
  <si>
    <t>Date submitted</t>
  </si>
  <si>
    <t>Pass/Fail</t>
  </si>
  <si>
    <t>Electric</t>
  </si>
  <si>
    <t>Natural Gas (th/yr)</t>
  </si>
  <si>
    <t>Site Number</t>
  </si>
  <si>
    <t>Billing Usage</t>
  </si>
  <si>
    <t>Weather NormalizedBilling Savings</t>
  </si>
  <si>
    <t>Projected Savings</t>
  </si>
  <si>
    <t>Realization</t>
  </si>
  <si>
    <t>Average - overall</t>
  </si>
  <si>
    <t>Site Pass %</t>
  </si>
  <si>
    <t>Electricity (kWh/yr)</t>
  </si>
  <si>
    <t>Weather Normalized Billing Savings</t>
  </si>
  <si>
    <t>Insulated</t>
  </si>
  <si>
    <t>North</t>
  </si>
  <si>
    <t>West</t>
  </si>
  <si>
    <t>-</t>
  </si>
  <si>
    <t>Not insulated</t>
  </si>
  <si>
    <t>Southwest</t>
  </si>
  <si>
    <t>South</t>
  </si>
  <si>
    <t>Crawlspace</t>
  </si>
  <si>
    <t>Not Insulated</t>
  </si>
  <si>
    <t>East</t>
  </si>
  <si>
    <t>Energy Upgrade California - CalTEST Empirical Software Test, Uncalibrated</t>
  </si>
  <si>
    <t>CalTest - Uncalibrated</t>
  </si>
  <si>
    <t>LOS-ANGELES-DOWNTOWN_722874</t>
  </si>
  <si>
    <t>VAN-NUYS_722886</t>
  </si>
  <si>
    <t>SAN-DIEGO-MONTGOMER_722903</t>
  </si>
  <si>
    <t>SAN-JOSE-REID_724946</t>
  </si>
  <si>
    <t>75% Wood Frame 25% Vaulted Roof</t>
  </si>
  <si>
    <t>NAPA-CO_724955</t>
  </si>
  <si>
    <t>N/A</t>
  </si>
  <si>
    <t>Wood Frame</t>
  </si>
  <si>
    <t>Single Pane Metal Frame</t>
  </si>
  <si>
    <t>R-49</t>
  </si>
  <si>
    <t>R-5</t>
  </si>
  <si>
    <t>2X4 Wood Frame</t>
  </si>
  <si>
    <t>R-13</t>
  </si>
  <si>
    <t>Uninsulated</t>
  </si>
  <si>
    <t>*No Duct Test in due to Asbestos</t>
  </si>
  <si>
    <t>N/A*</t>
  </si>
  <si>
    <t>20% Single Pane NonMetal Frame
80% Double Pane Non-Metal Frame</t>
  </si>
  <si>
    <t>Attic and Cathedral</t>
  </si>
  <si>
    <t>Not Insultated</t>
  </si>
  <si>
    <t>North East</t>
  </si>
  <si>
    <t>Southeast</t>
  </si>
  <si>
    <t>78% R-11
22% R-0</t>
  </si>
  <si>
    <t>Double Pane Non-Metal Frame w/ tint</t>
  </si>
  <si>
    <t>Attic Construction Type</t>
  </si>
  <si>
    <t>Foundation Floor Insulation(R-value)</t>
  </si>
  <si>
    <t>Foundation Wall Insulation (R-value)</t>
  </si>
  <si>
    <t>Wall Insulation (R-value Nominal)</t>
  </si>
  <si>
    <t>Attic Insulation (R-value Nominal)</t>
  </si>
  <si>
    <t>Attic Ceiling Area (sq ft)</t>
  </si>
  <si>
    <t>Conditioned Area (sq ft)</t>
  </si>
  <si>
    <t>Volume (cubic ft)</t>
  </si>
  <si>
    <t>Ceiling Height (ft)</t>
  </si>
  <si>
    <t>Wood Frame &amp; Post</t>
  </si>
  <si>
    <t>Attic</t>
  </si>
  <si>
    <t>Wood frame attic</t>
  </si>
  <si>
    <t>Natural Gas, EF=.67</t>
  </si>
  <si>
    <t>MARYSVILLE-BEALE-AFB_724837</t>
  </si>
  <si>
    <t>LIVERMORE_724927</t>
  </si>
  <si>
    <t>OAKLAND_724930</t>
  </si>
  <si>
    <t>SAN-JOSE-INTL_724945</t>
  </si>
  <si>
    <t>CONCORD_724936</t>
  </si>
  <si>
    <t>CAMP-PENDLETON_722926</t>
  </si>
  <si>
    <t xml:space="preserve">UFactor : 0.55
SHGC : 0.67 
Total Area : 305
</t>
  </si>
  <si>
    <t>Natural Gas Storage</t>
  </si>
  <si>
    <t>Natural Gas Storage, EF = .58</t>
  </si>
  <si>
    <t>Double Pane Metal Frame
U= 0.53  SHGC= 0.49</t>
  </si>
  <si>
    <t>Areas by Orientation</t>
  </si>
  <si>
    <t>Total</t>
  </si>
  <si>
    <t>South East</t>
  </si>
  <si>
    <t>South West</t>
  </si>
  <si>
    <t>Wall Area</t>
  </si>
  <si>
    <t>Window Area</t>
  </si>
  <si>
    <t>Door Area</t>
  </si>
  <si>
    <t>Areas by Orientation (Floor Level 1)</t>
  </si>
  <si>
    <t>Areas by Orientation (Floor Level 2)</t>
  </si>
  <si>
    <t>* No Front Door Included in Model</t>
  </si>
  <si>
    <t>Front</t>
  </si>
  <si>
    <t>Cathedral Ceiling Area (sq ft)</t>
  </si>
  <si>
    <t>Cathedral Insulation (R-value Nominal)</t>
  </si>
  <si>
    <t>Knee Wall Area insulated</t>
  </si>
  <si>
    <t>Knee Wall R-Value</t>
  </si>
  <si>
    <t>Duct Leakage (Total) CFM25</t>
  </si>
  <si>
    <t>Demising</t>
  </si>
  <si>
    <t>Single Metal Clear</t>
  </si>
  <si>
    <t>Single Non Metal Clear</t>
  </si>
  <si>
    <t>Single Non-Metal Clear</t>
  </si>
  <si>
    <t>Vinyl Low E</t>
  </si>
  <si>
    <t>Window Type</t>
  </si>
  <si>
    <t>double non-metal clear</t>
  </si>
  <si>
    <t>Window Spec</t>
  </si>
  <si>
    <t>Double Pane Non-Metal Frame
U=0.4  SHGC=0.5</t>
  </si>
  <si>
    <t>R-25</t>
  </si>
  <si>
    <t>Pre-retrofit condition: The first floor has 338sqft of cathedral insulated at R-19 and 169 sqft of Attic Roof insulated at R-25. The second floor has 852 sqft attic roof insulated at R-25.  The Reason it does not match the total Conditioned floor area (2100ft2) is because part of the 2nd floor rests on top of the 1st. Cathedral didn't get insulated.</t>
  </si>
  <si>
    <t xml:space="preserve">2X4/16OC </t>
  </si>
  <si>
    <t>Attic (38) Catherdal (38)</t>
  </si>
  <si>
    <t>Attic (6) Cathedral (19)</t>
  </si>
  <si>
    <t>Attic 232ft2, cathedral 1384ft2.</t>
  </si>
  <si>
    <t>*No Duct Test in Due to Asbestos</t>
  </si>
  <si>
    <t>11(b)</t>
  </si>
  <si>
    <t>R0</t>
  </si>
  <si>
    <t>R38</t>
  </si>
  <si>
    <t>R1</t>
  </si>
  <si>
    <t>R8</t>
  </si>
  <si>
    <t>448 (default)</t>
  </si>
  <si>
    <t>3162 (default)</t>
  </si>
  <si>
    <t>Vinyl</t>
  </si>
  <si>
    <t>SHGC 0.23 / U-Factor 0.29</t>
  </si>
  <si>
    <t>12b</t>
  </si>
  <si>
    <t>18b</t>
  </si>
  <si>
    <t>Crawl Space</t>
  </si>
  <si>
    <t>Total Leakage</t>
  </si>
  <si>
    <t>`</t>
  </si>
  <si>
    <t>Double Non-Metal Clear</t>
  </si>
  <si>
    <t>North Knee Wall</t>
  </si>
  <si>
    <t>19b</t>
  </si>
  <si>
    <t>Wall Break-Down</t>
  </si>
  <si>
    <t>Wall Orientation</t>
  </si>
  <si>
    <t>Area</t>
  </si>
  <si>
    <t>Start R-value</t>
  </si>
  <si>
    <t>End R-Value</t>
  </si>
  <si>
    <t>Window Break-Down</t>
  </si>
  <si>
    <t>Window Orientation</t>
  </si>
  <si>
    <t>Start U/SHGC</t>
  </si>
  <si>
    <t>End U/SHGC</t>
  </si>
  <si>
    <t>1283 sq ft R-0, 450 sq ft R-13</t>
  </si>
  <si>
    <t>R-13 not upgraded</t>
  </si>
  <si>
    <t>1.19/0.83</t>
  </si>
  <si>
    <t>0.4/0.4</t>
  </si>
  <si>
    <t>1283 sq ft R-5, 450 sq ft R-30</t>
  </si>
  <si>
    <t>R-30 not upgraded</t>
  </si>
  <si>
    <t>R-5, R-30</t>
  </si>
  <si>
    <t>Door Break-Down</t>
  </si>
  <si>
    <t>Door Orientation</t>
  </si>
  <si>
    <t>Start R</t>
  </si>
  <si>
    <t>End R</t>
  </si>
  <si>
    <t>7b</t>
  </si>
  <si>
    <t>10b</t>
  </si>
  <si>
    <t>SANDBERG_723830</t>
  </si>
  <si>
    <t>A.O. Smith Vertex</t>
  </si>
  <si>
    <t>11b</t>
  </si>
  <si>
    <t>806 sq ft on the second story (existing = R-20; 245 degrees) and 182 sq ft on the first story (existing = R-11; 150 degrees)</t>
  </si>
  <si>
    <t xml:space="preserve">Natural Gas Storage EF= 0.74 </t>
  </si>
  <si>
    <t>Furnace Output [Btuh]</t>
  </si>
  <si>
    <t>Air Conditioning Output [Btuh]</t>
  </si>
  <si>
    <t>Water Heater Input</t>
  </si>
  <si>
    <t>Natural Gas Storage 0.575</t>
  </si>
  <si>
    <t>Natural Gas Storage 50 gal.  0.62</t>
  </si>
  <si>
    <t>Natural Gas Storage 40 gal. 0.525</t>
  </si>
  <si>
    <t>*No Test in Due to Asbestos</t>
  </si>
  <si>
    <t>Natural Gas 40 gal 0.58</t>
  </si>
  <si>
    <t>R-3</t>
  </si>
  <si>
    <t>Natural Gas Tankless 0.84</t>
  </si>
  <si>
    <t>1230 / 160</t>
  </si>
  <si>
    <t>R-0/R-3</t>
  </si>
  <si>
    <t>336 (default)</t>
  </si>
  <si>
    <t>Slab on Grade (988 s.f.)</t>
  </si>
  <si>
    <t>Natural Gas Storage 40gal 0.58</t>
  </si>
  <si>
    <t>2301 (default)</t>
  </si>
  <si>
    <t>Was R-38 post-</t>
  </si>
  <si>
    <t>90% Confidence Interval</t>
  </si>
  <si>
    <t>Reference Temp</t>
  </si>
  <si>
    <t>Within CI</t>
  </si>
  <si>
    <t>Version 3b 6-August-2014</t>
  </si>
  <si>
    <t>Performance Systems Development</t>
  </si>
  <si>
    <t>Site Results</t>
  </si>
  <si>
    <t>TREAT 3.4.1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</si>
</sst>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yy;@"/>
    <numFmt numFmtId="165" formatCode="0.000"/>
    <numFmt numFmtId="166" formatCode="&quot;$&quot;#,##0.00_);[Red]\(&quot;$&quot;#,##0.00\);&quot;&quot;"/>
    <numFmt numFmtId="167" formatCode="#,##0_);[Red]\(#,##0\);&quot;&quot;"/>
    <numFmt numFmtId="168" formatCode="0.0"/>
  </numFmts>
  <fonts count="4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9"/>
      <name val="Geneva"/>
    </font>
    <font>
      <sz val="9"/>
      <color indexed="12"/>
      <name val="Geneva"/>
    </font>
    <font>
      <b/>
      <sz val="9"/>
      <color indexed="12"/>
      <name val="Geneva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sz val="9"/>
      <color indexed="10"/>
      <name val="Geneva"/>
    </font>
    <font>
      <sz val="10"/>
      <name val="Geneva"/>
    </font>
    <font>
      <sz val="14"/>
      <color rgb="FF000000"/>
      <name val="Calibri"/>
      <family val="2"/>
      <scheme val="minor"/>
    </font>
  </fonts>
  <fills count="45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7"/>
        <bgColor indexed="64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</fills>
  <borders count="5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rgb="FF000000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23"/>
      </top>
      <bottom style="thin">
        <color indexed="12"/>
      </bottom>
      <diagonal/>
    </border>
    <border>
      <left/>
      <right/>
      <top style="thin">
        <color indexed="21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3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6" applyNumberFormat="0" applyFill="0" applyAlignment="0" applyProtection="0"/>
    <xf numFmtId="0" fontId="20" fillId="0" borderId="37" applyNumberFormat="0" applyFill="0" applyAlignment="0" applyProtection="0"/>
    <xf numFmtId="0" fontId="21" fillId="0" borderId="38" applyNumberFormat="0" applyFill="0" applyAlignment="0" applyProtection="0"/>
    <xf numFmtId="0" fontId="21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39" applyNumberFormat="0" applyAlignment="0" applyProtection="0"/>
    <xf numFmtId="0" fontId="26" fillId="14" borderId="40" applyNumberFormat="0" applyAlignment="0" applyProtection="0"/>
    <xf numFmtId="0" fontId="27" fillId="14" borderId="39" applyNumberFormat="0" applyAlignment="0" applyProtection="0"/>
    <xf numFmtId="0" fontId="28" fillId="0" borderId="41" applyNumberFormat="0" applyFill="0" applyAlignment="0" applyProtection="0"/>
    <xf numFmtId="0" fontId="29" fillId="15" borderId="42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44" applyNumberFormat="0" applyFill="0" applyAlignment="0" applyProtection="0"/>
    <xf numFmtId="0" fontId="11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1" fillId="40" borderId="0" applyNumberFormat="0" applyBorder="0" applyAlignment="0" applyProtection="0"/>
    <xf numFmtId="0" fontId="32" fillId="0" borderId="0"/>
    <xf numFmtId="10" fontId="33" fillId="0" borderId="45" applyFont="0" applyFill="0" applyBorder="0" applyAlignment="0" applyProtection="0">
      <alignment horizontal="right"/>
    </xf>
    <xf numFmtId="3" fontId="34" fillId="0" borderId="0" applyNumberFormat="0" applyFill="0" applyBorder="0" applyAlignment="0" applyProtection="0"/>
    <xf numFmtId="3" fontId="35" fillId="0" borderId="0" applyNumberFormat="0" applyFill="0" applyBorder="0" applyAlignment="0" applyProtection="0"/>
    <xf numFmtId="165" fontId="33" fillId="0" borderId="46" applyNumberFormat="0" applyFont="0" applyFill="0" applyAlignment="0">
      <protection locked="0"/>
    </xf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166" fontId="32" fillId="0" borderId="0" applyFont="0" applyBorder="0" applyAlignment="0">
      <alignment horizontal="center"/>
    </xf>
    <xf numFmtId="166" fontId="32" fillId="0" borderId="0" applyFont="0" applyBorder="0" applyAlignment="0">
      <alignment horizontal="center"/>
    </xf>
    <xf numFmtId="0" fontId="37" fillId="0" borderId="0" applyNumberFormat="0" applyFill="0" applyBorder="0" applyAlignment="0" applyProtection="0">
      <alignment vertical="top"/>
      <protection locked="0"/>
    </xf>
    <xf numFmtId="4" fontId="34" fillId="41" borderId="47" applyNumberFormat="0" applyFont="0" applyBorder="0" applyAlignment="0" applyProtection="0"/>
    <xf numFmtId="0" fontId="10" fillId="0" borderId="0"/>
    <xf numFmtId="0" fontId="1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42" borderId="48" applyNumberFormat="0" applyFont="0" applyAlignment="0" applyProtection="0"/>
    <xf numFmtId="167" fontId="32" fillId="0" borderId="26" applyFont="0" applyFill="0" applyBorder="0" applyAlignment="0" applyProtection="0">
      <alignment horizontal="center"/>
    </xf>
    <xf numFmtId="167" fontId="32" fillId="0" borderId="26" applyFont="0" applyFill="0" applyBorder="0" applyAlignment="0" applyProtection="0">
      <alignment horizontal="center"/>
    </xf>
    <xf numFmtId="3" fontId="33" fillId="43" borderId="47" applyNumberFormat="0" applyFont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6" fillId="0" borderId="0" applyFont="0" applyFill="0" applyBorder="0" applyAlignment="0" applyProtection="0"/>
    <xf numFmtId="10" fontId="33" fillId="44" borderId="0" applyNumberFormat="0" applyFont="0" applyBorder="0" applyAlignment="0" applyProtection="0"/>
    <xf numFmtId="3" fontId="38" fillId="0" borderId="49" applyNumberFormat="0" applyFill="0" applyBorder="0" applyAlignment="0" applyProtection="0">
      <protection locked="0"/>
    </xf>
    <xf numFmtId="168" fontId="34" fillId="0" borderId="50" applyNumberFormat="0" applyFont="0" applyFill="0" applyAlignment="0" applyProtection="0"/>
    <xf numFmtId="3" fontId="33" fillId="0" borderId="51" applyNumberFormat="0" applyFont="0" applyFill="0" applyAlignment="0" applyProtection="0">
      <alignment horizontal="right"/>
    </xf>
    <xf numFmtId="0" fontId="39" fillId="0" borderId="52" applyNumberFormat="0" applyFont="0" applyFill="0" applyAlignment="0">
      <protection locked="0"/>
    </xf>
    <xf numFmtId="0" fontId="10" fillId="0" borderId="0"/>
    <xf numFmtId="0" fontId="26" fillId="14" borderId="40" applyNumberFormat="0" applyAlignment="0" applyProtection="0"/>
    <xf numFmtId="0" fontId="10" fillId="16" borderId="43" applyNumberFormat="0" applyFont="0" applyAlignment="0" applyProtection="0"/>
    <xf numFmtId="0" fontId="10" fillId="0" borderId="0"/>
    <xf numFmtId="0" fontId="10" fillId="16" borderId="43" applyNumberFormat="0" applyFont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16" borderId="43" applyNumberFormat="0" applyFont="0" applyAlignment="0" applyProtection="0"/>
  </cellStyleXfs>
  <cellXfs count="36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1" xfId="0" applyFont="1" applyBorder="1"/>
    <xf numFmtId="0" fontId="5" fillId="0" borderId="4" xfId="0" applyFont="1" applyBorder="1"/>
    <xf numFmtId="0" fontId="5" fillId="0" borderId="6" xfId="0" applyFont="1" applyBorder="1"/>
    <xf numFmtId="0" fontId="7" fillId="0" borderId="0" xfId="0" applyFont="1"/>
    <xf numFmtId="0" fontId="3" fillId="0" borderId="0" xfId="0" applyFont="1" applyAlignment="1">
      <alignment horizontal="center"/>
    </xf>
    <xf numFmtId="0" fontId="2" fillId="0" borderId="1" xfId="0" applyFont="1" applyBorder="1"/>
    <xf numFmtId="0" fontId="5" fillId="0" borderId="15" xfId="0" applyFont="1" applyBorder="1" applyAlignment="1">
      <alignment horizontal="center"/>
    </xf>
    <xf numFmtId="0" fontId="5" fillId="0" borderId="0" xfId="0" applyFont="1" applyAlignment="1">
      <alignment horizontal="right" wrapText="1"/>
    </xf>
    <xf numFmtId="0" fontId="5" fillId="0" borderId="12" xfId="0" applyFont="1" applyBorder="1" applyAlignment="1">
      <alignment horizontal="right" wrapText="1"/>
    </xf>
    <xf numFmtId="0" fontId="6" fillId="0" borderId="1" xfId="0" applyFont="1" applyBorder="1" applyAlignment="1">
      <alignment horizontal="center"/>
    </xf>
    <xf numFmtId="0" fontId="6" fillId="0" borderId="2" xfId="0" applyFont="1" applyBorder="1"/>
    <xf numFmtId="9" fontId="6" fillId="0" borderId="2" xfId="0" applyNumberFormat="1" applyFont="1" applyBorder="1"/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9" fontId="6" fillId="0" borderId="0" xfId="0" applyNumberFormat="1" applyFont="1"/>
    <xf numFmtId="0" fontId="6" fillId="0" borderId="12" xfId="0" applyFont="1" applyBorder="1"/>
    <xf numFmtId="9" fontId="6" fillId="0" borderId="7" xfId="0" applyNumberFormat="1" applyFont="1" applyBorder="1"/>
    <xf numFmtId="0" fontId="3" fillId="2" borderId="0" xfId="0" applyFont="1" applyFill="1"/>
    <xf numFmtId="0" fontId="6" fillId="0" borderId="6" xfId="0" applyFont="1" applyBorder="1" applyAlignment="1">
      <alignment horizontal="right"/>
    </xf>
    <xf numFmtId="0" fontId="1" fillId="0" borderId="19" xfId="0" applyFont="1" applyBorder="1"/>
    <xf numFmtId="0" fontId="1" fillId="3" borderId="19" xfId="0" applyFont="1" applyFill="1" applyBorder="1"/>
    <xf numFmtId="0" fontId="0" fillId="0" borderId="21" xfId="0" applyBorder="1"/>
    <xf numFmtId="0" fontId="0" fillId="0" borderId="20" xfId="0" applyBorder="1"/>
    <xf numFmtId="0" fontId="1" fillId="3" borderId="22" xfId="0" applyFont="1" applyFill="1" applyBorder="1"/>
    <xf numFmtId="0" fontId="1" fillId="0" borderId="22" xfId="0" applyFont="1" applyBorder="1"/>
    <xf numFmtId="0" fontId="1" fillId="0" borderId="23" xfId="0" applyFont="1" applyBorder="1"/>
    <xf numFmtId="0" fontId="0" fillId="0" borderId="24" xfId="0" applyBorder="1"/>
    <xf numFmtId="0" fontId="0" fillId="0" borderId="25" xfId="0" applyBorder="1"/>
    <xf numFmtId="0" fontId="0" fillId="0" borderId="27" xfId="0" applyBorder="1"/>
    <xf numFmtId="0" fontId="0" fillId="0" borderId="29" xfId="0" applyBorder="1"/>
    <xf numFmtId="0" fontId="0" fillId="0" borderId="23" xfId="0" applyBorder="1"/>
    <xf numFmtId="0" fontId="0" fillId="4" borderId="30" xfId="0" applyFill="1" applyBorder="1"/>
    <xf numFmtId="0" fontId="0" fillId="4" borderId="28" xfId="0" applyFill="1" applyBorder="1"/>
    <xf numFmtId="0" fontId="0" fillId="0" borderId="28" xfId="0" applyFill="1" applyBorder="1"/>
    <xf numFmtId="0" fontId="1" fillId="0" borderId="31" xfId="0" applyFont="1" applyBorder="1"/>
    <xf numFmtId="0" fontId="0" fillId="0" borderId="24" xfId="0" applyFill="1" applyBorder="1"/>
    <xf numFmtId="0" fontId="0" fillId="4" borderId="22" xfId="0" applyFont="1" applyFill="1" applyBorder="1"/>
    <xf numFmtId="0" fontId="0" fillId="4" borderId="28" xfId="0" applyFont="1" applyFill="1" applyBorder="1"/>
    <xf numFmtId="0" fontId="0" fillId="4" borderId="27" xfId="0" applyFill="1" applyBorder="1"/>
    <xf numFmtId="0" fontId="0" fillId="0" borderId="0" xfId="0" applyFill="1"/>
    <xf numFmtId="0" fontId="3" fillId="0" borderId="25" xfId="0" applyFont="1" applyBorder="1"/>
    <xf numFmtId="0" fontId="1" fillId="0" borderId="23" xfId="0" applyFont="1" applyFill="1" applyBorder="1"/>
    <xf numFmtId="0" fontId="0" fillId="0" borderId="25" xfId="0" applyFill="1" applyBorder="1"/>
    <xf numFmtId="0" fontId="0" fillId="0" borderId="27" xfId="0" applyFill="1" applyBorder="1"/>
    <xf numFmtId="0" fontId="0" fillId="0" borderId="19" xfId="0" applyFill="1" applyBorder="1"/>
    <xf numFmtId="0" fontId="6" fillId="4" borderId="0" xfId="0" applyFont="1" applyFill="1"/>
    <xf numFmtId="9" fontId="6" fillId="4" borderId="0" xfId="0" applyNumberFormat="1" applyFont="1" applyFill="1"/>
    <xf numFmtId="0" fontId="0" fillId="0" borderId="0" xfId="0" applyAlignment="1">
      <alignment horizontal="right"/>
    </xf>
    <xf numFmtId="0" fontId="1" fillId="0" borderId="20" xfId="0" applyFont="1" applyBorder="1" applyAlignment="1">
      <alignment horizontal="right"/>
    </xf>
    <xf numFmtId="0" fontId="1" fillId="3" borderId="20" xfId="0" applyFont="1" applyFill="1" applyBorder="1" applyAlignment="1">
      <alignment horizontal="right"/>
    </xf>
    <xf numFmtId="0" fontId="1" fillId="3" borderId="22" xfId="0" applyFont="1" applyFill="1" applyBorder="1" applyAlignment="1">
      <alignment horizontal="right"/>
    </xf>
    <xf numFmtId="0" fontId="0" fillId="3" borderId="22" xfId="0" applyFill="1" applyBorder="1" applyAlignment="1">
      <alignment horizontal="right"/>
    </xf>
    <xf numFmtId="0" fontId="0" fillId="0" borderId="20" xfId="0" applyFill="1" applyBorder="1" applyAlignment="1">
      <alignment horizontal="right"/>
    </xf>
    <xf numFmtId="0" fontId="0" fillId="0" borderId="24" xfId="0" applyBorder="1" applyAlignment="1">
      <alignment horizontal="right"/>
    </xf>
    <xf numFmtId="0" fontId="0" fillId="0" borderId="26" xfId="0" applyNumberForma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8" xfId="0" applyBorder="1" applyAlignment="1">
      <alignment horizontal="right"/>
    </xf>
    <xf numFmtId="0" fontId="1" fillId="0" borderId="29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 horizontal="right"/>
    </xf>
    <xf numFmtId="0" fontId="0" fillId="0" borderId="30" xfId="0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30" xfId="0" applyBorder="1" applyAlignment="1">
      <alignment horizontal="right" wrapText="1"/>
    </xf>
    <xf numFmtId="14" fontId="0" fillId="0" borderId="0" xfId="0" applyNumberFormat="1" applyAlignment="1">
      <alignment horizontal="right"/>
    </xf>
    <xf numFmtId="0" fontId="0" fillId="0" borderId="26" xfId="0" applyFill="1" applyBorder="1" applyAlignment="1">
      <alignment horizontal="right"/>
    </xf>
    <xf numFmtId="0" fontId="0" fillId="0" borderId="0" xfId="0" applyBorder="1" applyAlignment="1">
      <alignment horizontal="right" wrapText="1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1" fillId="0" borderId="29" xfId="0" applyFont="1" applyFill="1" applyBorder="1" applyAlignment="1">
      <alignment horizontal="right"/>
    </xf>
    <xf numFmtId="0" fontId="1" fillId="0" borderId="24" xfId="0" applyFont="1" applyFill="1" applyBorder="1" applyAlignment="1">
      <alignment horizontal="right"/>
    </xf>
    <xf numFmtId="0" fontId="0" fillId="0" borderId="30" xfId="0" applyFill="1" applyBorder="1" applyAlignment="1">
      <alignment horizontal="right"/>
    </xf>
    <xf numFmtId="0" fontId="0" fillId="0" borderId="28" xfId="0" applyFill="1" applyBorder="1" applyAlignment="1">
      <alignment horizontal="right"/>
    </xf>
    <xf numFmtId="14" fontId="0" fillId="0" borderId="0" xfId="0" applyNumberFormat="1" applyFill="1" applyAlignment="1">
      <alignment horizontal="right"/>
    </xf>
    <xf numFmtId="0" fontId="11" fillId="0" borderId="0" xfId="0" applyFont="1"/>
    <xf numFmtId="0" fontId="12" fillId="0" borderId="0" xfId="0" applyFont="1"/>
    <xf numFmtId="9" fontId="5" fillId="0" borderId="13" xfId="105" applyFont="1" applyBorder="1" applyAlignment="1">
      <alignment horizontal="right"/>
    </xf>
    <xf numFmtId="0" fontId="5" fillId="0" borderId="11" xfId="0" applyFont="1" applyBorder="1" applyAlignment="1">
      <alignment horizontal="center"/>
    </xf>
    <xf numFmtId="9" fontId="3" fillId="0" borderId="12" xfId="0" applyNumberFormat="1" applyFont="1" applyBorder="1" applyAlignment="1">
      <alignment horizontal="center"/>
    </xf>
    <xf numFmtId="9" fontId="3" fillId="0" borderId="13" xfId="0" applyNumberFormat="1" applyFont="1" applyBorder="1" applyAlignment="1">
      <alignment horizontal="center"/>
    </xf>
    <xf numFmtId="0" fontId="0" fillId="4" borderId="24" xfId="0" applyFill="1" applyBorder="1"/>
    <xf numFmtId="0" fontId="13" fillId="0" borderId="0" xfId="0" applyFont="1" applyAlignment="1">
      <alignment wrapText="1"/>
    </xf>
    <xf numFmtId="0" fontId="0" fillId="4" borderId="23" xfId="0" applyFill="1" applyBorder="1"/>
    <xf numFmtId="0" fontId="0" fillId="4" borderId="29" xfId="0" applyFill="1" applyBorder="1"/>
    <xf numFmtId="0" fontId="6" fillId="0" borderId="0" xfId="0" applyFont="1" applyFill="1"/>
    <xf numFmtId="0" fontId="0" fillId="0" borderId="30" xfId="0" applyBorder="1"/>
    <xf numFmtId="0" fontId="0" fillId="0" borderId="19" xfId="0" applyBorder="1"/>
    <xf numFmtId="0" fontId="3" fillId="0" borderId="0" xfId="0" applyFont="1" applyAlignment="1">
      <alignment horizontal="left"/>
    </xf>
    <xf numFmtId="0" fontId="1" fillId="3" borderId="31" xfId="0" applyFont="1" applyFill="1" applyBorder="1"/>
    <xf numFmtId="0" fontId="1" fillId="0" borderId="25" xfId="0" applyFont="1" applyBorder="1"/>
    <xf numFmtId="0" fontId="0" fillId="6" borderId="21" xfId="0" applyFill="1" applyBorder="1"/>
    <xf numFmtId="0" fontId="0" fillId="6" borderId="21" xfId="0" applyFill="1" applyBorder="1" applyAlignment="1">
      <alignment horizontal="right"/>
    </xf>
    <xf numFmtId="0" fontId="0" fillId="0" borderId="25" xfId="0" applyBorder="1" applyAlignment="1">
      <alignment horizontal="right"/>
    </xf>
    <xf numFmtId="0" fontId="0" fillId="0" borderId="0" xfId="0" applyFill="1" applyBorder="1" applyAlignment="1">
      <alignment horizontal="right" wrapText="1"/>
    </xf>
    <xf numFmtId="0" fontId="0" fillId="0" borderId="0" xfId="0"/>
    <xf numFmtId="0" fontId="0" fillId="0" borderId="0" xfId="0"/>
    <xf numFmtId="0" fontId="0" fillId="0" borderId="0" xfId="0" applyBorder="1"/>
    <xf numFmtId="0" fontId="1" fillId="0" borderId="1" xfId="0" applyFont="1" applyBorder="1"/>
    <xf numFmtId="0" fontId="0" fillId="0" borderId="4" xfId="0" applyBorder="1"/>
    <xf numFmtId="0" fontId="0" fillId="0" borderId="12" xfId="0" applyBorder="1"/>
    <xf numFmtId="0" fontId="0" fillId="0" borderId="6" xfId="0" applyBorder="1"/>
    <xf numFmtId="0" fontId="0" fillId="0" borderId="7" xfId="0" applyBorder="1"/>
    <xf numFmtId="0" fontId="0" fillId="0" borderId="13" xfId="0" applyBorder="1"/>
    <xf numFmtId="0" fontId="0" fillId="0" borderId="0" xfId="0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 wrapText="1"/>
    </xf>
    <xf numFmtId="3" fontId="0" fillId="0" borderId="26" xfId="0" applyNumberFormat="1" applyBorder="1" applyAlignment="1">
      <alignment horizontal="right"/>
    </xf>
    <xf numFmtId="0" fontId="0" fillId="3" borderId="26" xfId="0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0" fillId="3" borderId="25" xfId="0" applyFill="1" applyBorder="1"/>
    <xf numFmtId="0" fontId="0" fillId="0" borderId="30" xfId="0" applyFill="1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/>
    <xf numFmtId="0" fontId="0" fillId="0" borderId="0" xfId="0" applyFill="1"/>
    <xf numFmtId="0" fontId="0" fillId="0" borderId="0" xfId="0" applyAlignment="1">
      <alignment horizontal="right"/>
    </xf>
    <xf numFmtId="0" fontId="0" fillId="0" borderId="0" xfId="0" applyBorder="1"/>
    <xf numFmtId="0" fontId="0" fillId="0" borderId="30" xfId="0" applyFill="1" applyBorder="1"/>
    <xf numFmtId="0" fontId="0" fillId="0" borderId="0" xfId="0" applyFill="1" applyBorder="1"/>
    <xf numFmtId="0" fontId="0" fillId="0" borderId="32" xfId="0" applyFill="1" applyBorder="1"/>
    <xf numFmtId="0" fontId="0" fillId="0" borderId="7" xfId="0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0" borderId="26" xfId="0" applyFill="1" applyBorder="1"/>
    <xf numFmtId="0" fontId="0" fillId="3" borderId="24" xfId="0" applyFill="1" applyBorder="1" applyAlignment="1">
      <alignment horizontal="right"/>
    </xf>
    <xf numFmtId="0" fontId="0" fillId="3" borderId="23" xfId="0" applyFill="1" applyBorder="1"/>
    <xf numFmtId="0" fontId="0" fillId="3" borderId="29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/>
    <xf numFmtId="0" fontId="0" fillId="0" borderId="0" xfId="0"/>
    <xf numFmtId="0" fontId="0" fillId="0" borderId="25" xfId="0" applyBorder="1"/>
    <xf numFmtId="0" fontId="0" fillId="0" borderId="27" xfId="0" applyBorder="1"/>
    <xf numFmtId="0" fontId="0" fillId="0" borderId="0" xfId="0" applyFill="1"/>
    <xf numFmtId="0" fontId="0" fillId="0" borderId="0" xfId="0" applyAlignment="1">
      <alignment horizontal="right"/>
    </xf>
    <xf numFmtId="0" fontId="0" fillId="0" borderId="26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26" xfId="0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30" xfId="0" applyFill="1" applyBorder="1" applyAlignment="1">
      <alignment horizontal="right"/>
    </xf>
    <xf numFmtId="0" fontId="0" fillId="0" borderId="28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0" fontId="3" fillId="0" borderId="27" xfId="0" applyFont="1" applyBorder="1"/>
    <xf numFmtId="0" fontId="3" fillId="0" borderId="24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7" fillId="0" borderId="23" xfId="0" applyFont="1" applyBorder="1"/>
    <xf numFmtId="0" fontId="3" fillId="0" borderId="13" xfId="0" applyFont="1" applyBorder="1"/>
    <xf numFmtId="0" fontId="3" fillId="0" borderId="7" xfId="0" applyFont="1" applyBorder="1"/>
    <xf numFmtId="0" fontId="3" fillId="0" borderId="6" xfId="0" applyFont="1" applyBorder="1"/>
    <xf numFmtId="0" fontId="3" fillId="0" borderId="12" xfId="0" applyFont="1" applyBorder="1"/>
    <xf numFmtId="0" fontId="3" fillId="0" borderId="4" xfId="0" applyFont="1" applyBorder="1"/>
    <xf numFmtId="0" fontId="7" fillId="0" borderId="11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7" fillId="0" borderId="1" xfId="0" applyFont="1" applyBorder="1"/>
    <xf numFmtId="0" fontId="3" fillId="7" borderId="28" xfId="0" applyFont="1" applyFill="1" applyBorder="1" applyAlignment="1">
      <alignment horizontal="right"/>
    </xf>
    <xf numFmtId="0" fontId="3" fillId="7" borderId="30" xfId="0" applyFont="1" applyFill="1" applyBorder="1" applyAlignment="1">
      <alignment horizontal="right"/>
    </xf>
    <xf numFmtId="0" fontId="3" fillId="7" borderId="27" xfId="0" applyFont="1" applyFill="1" applyBorder="1"/>
    <xf numFmtId="0" fontId="3" fillId="7" borderId="24" xfId="0" applyFont="1" applyFill="1" applyBorder="1" applyAlignment="1">
      <alignment horizontal="right"/>
    </xf>
    <xf numFmtId="0" fontId="3" fillId="7" borderId="29" xfId="0" applyFont="1" applyFill="1" applyBorder="1" applyAlignment="1">
      <alignment horizontal="right"/>
    </xf>
    <xf numFmtId="0" fontId="3" fillId="7" borderId="23" xfId="0" applyFont="1" applyFill="1" applyBorder="1"/>
    <xf numFmtId="0" fontId="3" fillId="0" borderId="26" xfId="0" applyFont="1" applyBorder="1" applyAlignment="1">
      <alignment horizontal="right" wrapText="1"/>
    </xf>
    <xf numFmtId="0" fontId="3" fillId="0" borderId="0" xfId="0" applyFont="1" applyAlignment="1">
      <alignment horizontal="right" wrapText="1"/>
    </xf>
    <xf numFmtId="0" fontId="7" fillId="0" borderId="24" xfId="0" applyFont="1" applyBorder="1" applyAlignment="1">
      <alignment horizontal="right"/>
    </xf>
    <xf numFmtId="0" fontId="7" fillId="0" borderId="29" xfId="0" applyFont="1" applyBorder="1" applyAlignment="1">
      <alignment horizontal="right"/>
    </xf>
    <xf numFmtId="0" fontId="7" fillId="0" borderId="25" xfId="0" applyFont="1" applyBorder="1"/>
    <xf numFmtId="0" fontId="3" fillId="0" borderId="28" xfId="0" applyFont="1" applyBorder="1"/>
    <xf numFmtId="0" fontId="3" fillId="0" borderId="30" xfId="0" applyFont="1" applyBorder="1"/>
    <xf numFmtId="0" fontId="7" fillId="7" borderId="33" xfId="0" applyFont="1" applyFill="1" applyBorder="1"/>
    <xf numFmtId="0" fontId="7" fillId="0" borderId="28" xfId="0" applyFont="1" applyBorder="1"/>
    <xf numFmtId="0" fontId="7" fillId="0" borderId="33" xfId="0" applyFont="1" applyBorder="1"/>
    <xf numFmtId="0" fontId="7" fillId="7" borderId="20" xfId="0" applyFont="1" applyFill="1" applyBorder="1" applyAlignment="1">
      <alignment horizontal="right"/>
    </xf>
    <xf numFmtId="0" fontId="7" fillId="7" borderId="28" xfId="0" applyFont="1" applyFill="1" applyBorder="1" applyAlignment="1">
      <alignment horizontal="right"/>
    </xf>
    <xf numFmtId="0" fontId="7" fillId="0" borderId="34" xfId="0" applyFont="1" applyBorder="1"/>
    <xf numFmtId="0" fontId="7" fillId="0" borderId="21" xfId="0" applyFont="1" applyBorder="1"/>
    <xf numFmtId="0" fontId="7" fillId="0" borderId="19" xfId="0" applyFont="1" applyBorder="1"/>
    <xf numFmtId="0" fontId="7" fillId="7" borderId="19" xfId="0" applyFont="1" applyFill="1" applyBorder="1"/>
    <xf numFmtId="0" fontId="7" fillId="0" borderId="20" xfId="0" applyFont="1" applyBorder="1" applyAlignment="1">
      <alignment horizontal="right"/>
    </xf>
    <xf numFmtId="0" fontId="0" fillId="3" borderId="28" xfId="0" applyFill="1" applyBorder="1" applyAlignment="1">
      <alignment horizontal="right"/>
    </xf>
    <xf numFmtId="0" fontId="0" fillId="3" borderId="30" xfId="0" applyFill="1" applyBorder="1" applyAlignment="1">
      <alignment horizontal="right"/>
    </xf>
    <xf numFmtId="0" fontId="0" fillId="3" borderId="27" xfId="0" applyFill="1" applyBorder="1"/>
    <xf numFmtId="0" fontId="0" fillId="0" borderId="26" xfId="0" applyFill="1" applyBorder="1" applyAlignment="1">
      <alignment horizontal="right" wrapText="1"/>
    </xf>
    <xf numFmtId="14" fontId="3" fillId="0" borderId="0" xfId="0" applyNumberFormat="1" applyFont="1" applyFill="1" applyAlignment="1">
      <alignment horizontal="right"/>
    </xf>
    <xf numFmtId="0" fontId="3" fillId="0" borderId="22" xfId="0" applyFont="1" applyFill="1" applyBorder="1"/>
    <xf numFmtId="0" fontId="0" fillId="0" borderId="0" xfId="0"/>
    <xf numFmtId="0" fontId="3" fillId="0" borderId="0" xfId="0" applyFont="1"/>
    <xf numFmtId="0" fontId="3" fillId="0" borderId="26" xfId="0" applyFont="1" applyBorder="1" applyAlignment="1">
      <alignment horizontal="right"/>
    </xf>
    <xf numFmtId="0" fontId="0" fillId="0" borderId="0" xfId="0" applyFill="1" applyAlignment="1">
      <alignment horizontal="right"/>
    </xf>
    <xf numFmtId="14" fontId="0" fillId="0" borderId="0" xfId="0" applyNumberFormat="1" applyFill="1" applyAlignment="1">
      <alignment horizontal="right"/>
    </xf>
    <xf numFmtId="0" fontId="13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0" fontId="3" fillId="7" borderId="28" xfId="0" applyFont="1" applyFill="1" applyBorder="1" applyAlignment="1">
      <alignment horizontal="right"/>
    </xf>
    <xf numFmtId="0" fontId="3" fillId="7" borderId="30" xfId="0" applyFont="1" applyFill="1" applyBorder="1" applyAlignment="1">
      <alignment horizontal="right"/>
    </xf>
    <xf numFmtId="0" fontId="3" fillId="7" borderId="24" xfId="0" applyFont="1" applyFill="1" applyBorder="1" applyAlignment="1">
      <alignment horizontal="right"/>
    </xf>
    <xf numFmtId="0" fontId="3" fillId="7" borderId="29" xfId="0" applyFont="1" applyFill="1" applyBorder="1" applyAlignment="1">
      <alignment horizontal="right"/>
    </xf>
    <xf numFmtId="0" fontId="3" fillId="0" borderId="26" xfId="0" applyFont="1" applyBorder="1" applyAlignment="1">
      <alignment horizontal="right" wrapText="1"/>
    </xf>
    <xf numFmtId="0" fontId="3" fillId="0" borderId="0" xfId="0" applyFont="1" applyAlignment="1">
      <alignment horizontal="right" wrapText="1"/>
    </xf>
    <xf numFmtId="0" fontId="7" fillId="0" borderId="24" xfId="0" applyFont="1" applyBorder="1" applyAlignment="1">
      <alignment horizontal="right"/>
    </xf>
    <xf numFmtId="0" fontId="7" fillId="0" borderId="29" xfId="0" applyFont="1" applyBorder="1" applyAlignment="1">
      <alignment horizontal="right"/>
    </xf>
    <xf numFmtId="0" fontId="3" fillId="0" borderId="22" xfId="0" applyFont="1" applyBorder="1"/>
    <xf numFmtId="0" fontId="0" fillId="0" borderId="22" xfId="0" applyBorder="1"/>
    <xf numFmtId="0" fontId="16" fillId="4" borderId="0" xfId="0" applyFont="1" applyFill="1"/>
    <xf numFmtId="9" fontId="16" fillId="4" borderId="0" xfId="0" applyNumberFormat="1" applyFont="1" applyFill="1"/>
    <xf numFmtId="1" fontId="6" fillId="0" borderId="1" xfId="0" applyNumberFormat="1" applyFont="1" applyBorder="1"/>
    <xf numFmtId="1" fontId="6" fillId="0" borderId="2" xfId="0" applyNumberFormat="1" applyFont="1" applyBorder="1"/>
    <xf numFmtId="1" fontId="6" fillId="0" borderId="4" xfId="0" applyNumberFormat="1" applyFont="1" applyBorder="1"/>
    <xf numFmtId="1" fontId="6" fillId="0" borderId="0" xfId="0" applyNumberFormat="1" applyFont="1"/>
    <xf numFmtId="1" fontId="6" fillId="4" borderId="4" xfId="0" applyNumberFormat="1" applyFont="1" applyFill="1" applyBorder="1"/>
    <xf numFmtId="1" fontId="6" fillId="4" borderId="0" xfId="0" applyNumberFormat="1" applyFont="1" applyFill="1"/>
    <xf numFmtId="1" fontId="16" fillId="4" borderId="4" xfId="0" applyNumberFormat="1" applyFont="1" applyFill="1" applyBorder="1"/>
    <xf numFmtId="1" fontId="16" fillId="4" borderId="0" xfId="0" applyNumberFormat="1" applyFont="1" applyFill="1"/>
    <xf numFmtId="1" fontId="6" fillId="0" borderId="0" xfId="0" applyNumberFormat="1" applyFont="1" applyFill="1"/>
    <xf numFmtId="0" fontId="5" fillId="0" borderId="14" xfId="0" applyFont="1" applyBorder="1" applyAlignment="1">
      <alignment horizontal="right" wrapText="1"/>
    </xf>
    <xf numFmtId="0" fontId="5" fillId="0" borderId="9" xfId="0" applyFont="1" applyBorder="1" applyAlignment="1">
      <alignment horizontal="right" wrapText="1"/>
    </xf>
    <xf numFmtId="0" fontId="5" fillId="0" borderId="17" xfId="0" applyFont="1" applyBorder="1" applyAlignment="1">
      <alignment horizontal="right" wrapText="1"/>
    </xf>
    <xf numFmtId="0" fontId="17" fillId="0" borderId="0" xfId="0" applyFont="1"/>
    <xf numFmtId="0" fontId="0" fillId="9" borderId="26" xfId="0" applyFill="1" applyBorder="1" applyAlignment="1">
      <alignment horizontal="right"/>
    </xf>
    <xf numFmtId="0" fontId="0" fillId="9" borderId="28" xfId="0" applyFill="1" applyBorder="1" applyAlignment="1">
      <alignment horizontal="right"/>
    </xf>
    <xf numFmtId="0" fontId="0" fillId="9" borderId="0" xfId="0" applyFill="1"/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7" fillId="8" borderId="19" xfId="0" applyFont="1" applyFill="1" applyBorder="1" applyAlignment="1">
      <alignment horizontal="center"/>
    </xf>
    <xf numFmtId="0" fontId="7" fillId="8" borderId="21" xfId="0" applyFont="1" applyFill="1" applyBorder="1" applyAlignment="1">
      <alignment horizontal="center"/>
    </xf>
    <xf numFmtId="0" fontId="7" fillId="8" borderId="20" xfId="0" applyFont="1" applyFill="1" applyBorder="1" applyAlignment="1">
      <alignment horizontal="center"/>
    </xf>
    <xf numFmtId="0" fontId="0" fillId="9" borderId="25" xfId="0" applyFont="1" applyFill="1" applyBorder="1"/>
    <xf numFmtId="0" fontId="1" fillId="9" borderId="26" xfId="0" applyFont="1" applyFill="1" applyBorder="1" applyAlignment="1">
      <alignment horizontal="right"/>
    </xf>
    <xf numFmtId="0" fontId="0" fillId="9" borderId="25" xfId="0" applyFill="1" applyBorder="1"/>
    <xf numFmtId="0" fontId="3" fillId="9" borderId="0" xfId="0" applyFont="1" applyFill="1" applyBorder="1" applyAlignment="1">
      <alignment horizontal="right"/>
    </xf>
    <xf numFmtId="0" fontId="3" fillId="9" borderId="26" xfId="0" applyFont="1" applyFill="1" applyBorder="1" applyAlignment="1">
      <alignment horizontal="right"/>
    </xf>
    <xf numFmtId="0" fontId="0" fillId="9" borderId="0" xfId="0" applyFont="1" applyFill="1" applyBorder="1" applyAlignment="1">
      <alignment horizontal="right"/>
    </xf>
    <xf numFmtId="0" fontId="0" fillId="9" borderId="26" xfId="0" applyFont="1" applyFill="1" applyBorder="1" applyAlignment="1">
      <alignment horizontal="right"/>
    </xf>
    <xf numFmtId="0" fontId="0" fillId="9" borderId="0" xfId="0" applyFill="1" applyBorder="1" applyAlignment="1">
      <alignment horizontal="right"/>
    </xf>
    <xf numFmtId="0" fontId="7" fillId="0" borderId="26" xfId="0" applyFont="1" applyBorder="1" applyAlignment="1">
      <alignment horizontal="right"/>
    </xf>
    <xf numFmtId="0" fontId="1" fillId="0" borderId="26" xfId="0" applyFont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9" borderId="0" xfId="0" applyNumberFormat="1" applyFont="1" applyFill="1" applyBorder="1" applyAlignment="1">
      <alignment horizontal="right"/>
    </xf>
    <xf numFmtId="3" fontId="0" fillId="9" borderId="0" xfId="0" applyNumberFormat="1" applyFill="1" applyBorder="1" applyAlignment="1">
      <alignment horizontal="right"/>
    </xf>
    <xf numFmtId="3" fontId="3" fillId="9" borderId="0" xfId="0" applyNumberFormat="1" applyFont="1" applyFill="1" applyBorder="1" applyAlignment="1">
      <alignment horizontal="right"/>
    </xf>
    <xf numFmtId="3" fontId="3" fillId="9" borderId="0" xfId="0" applyNumberFormat="1" applyFont="1" applyFill="1" applyAlignment="1">
      <alignment horizontal="right"/>
    </xf>
    <xf numFmtId="0" fontId="0" fillId="0" borderId="0" xfId="0" applyAlignment="1">
      <alignment horizontal="right"/>
    </xf>
    <xf numFmtId="0" fontId="0" fillId="9" borderId="26" xfId="0" applyNumberFormat="1" applyFill="1" applyBorder="1" applyAlignment="1">
      <alignment horizontal="right"/>
    </xf>
    <xf numFmtId="0" fontId="0" fillId="9" borderId="27" xfId="0" applyFill="1" applyBorder="1"/>
    <xf numFmtId="0" fontId="0" fillId="9" borderId="30" xfId="0" applyFill="1" applyBorder="1" applyAlignment="1">
      <alignment horizontal="right"/>
    </xf>
    <xf numFmtId="0" fontId="0" fillId="0" borderId="0" xfId="0" applyBorder="1" applyAlignment="1">
      <alignment horizontal="left"/>
    </xf>
    <xf numFmtId="3" fontId="0" fillId="9" borderId="30" xfId="0" applyNumberFormat="1" applyFill="1" applyBorder="1" applyAlignment="1">
      <alignment horizontal="right"/>
    </xf>
    <xf numFmtId="3" fontId="0" fillId="9" borderId="21" xfId="0" applyNumberFormat="1" applyFill="1" applyBorder="1" applyAlignment="1">
      <alignment horizontal="right"/>
    </xf>
    <xf numFmtId="0" fontId="3" fillId="0" borderId="28" xfId="0" applyFont="1" applyFill="1" applyBorder="1" applyAlignment="1">
      <alignment horizontal="right"/>
    </xf>
    <xf numFmtId="0" fontId="3" fillId="9" borderId="0" xfId="0" applyFont="1" applyFill="1" applyAlignment="1">
      <alignment horizontal="right"/>
    </xf>
    <xf numFmtId="0" fontId="0" fillId="9" borderId="26" xfId="0" applyFill="1" applyBorder="1" applyAlignment="1">
      <alignment horizontal="right"/>
    </xf>
    <xf numFmtId="0" fontId="0" fillId="9" borderId="0" xfId="0" applyFont="1" applyFill="1" applyBorder="1" applyAlignment="1">
      <alignment horizontal="right"/>
    </xf>
    <xf numFmtId="0" fontId="0" fillId="9" borderId="26" xfId="0" applyFont="1" applyFill="1" applyBorder="1" applyAlignment="1">
      <alignment horizontal="right"/>
    </xf>
    <xf numFmtId="0" fontId="0" fillId="9" borderId="0" xfId="0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26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9" borderId="0" xfId="0" applyFill="1" applyBorder="1" applyAlignment="1">
      <alignment horizontal="right"/>
    </xf>
    <xf numFmtId="0" fontId="3" fillId="9" borderId="0" xfId="0" applyFont="1" applyFill="1" applyBorder="1" applyAlignment="1">
      <alignment horizontal="right"/>
    </xf>
    <xf numFmtId="0" fontId="0" fillId="0" borderId="28" xfId="0" applyFill="1" applyBorder="1" applyAlignment="1">
      <alignment horizontal="right"/>
    </xf>
    <xf numFmtId="0" fontId="0" fillId="9" borderId="0" xfId="0" applyFill="1" applyBorder="1" applyAlignment="1">
      <alignment horizontal="right"/>
    </xf>
    <xf numFmtId="0" fontId="3" fillId="9" borderId="0" xfId="0" applyFont="1" applyFill="1" applyBorder="1" applyAlignment="1">
      <alignment horizontal="right"/>
    </xf>
    <xf numFmtId="0" fontId="3" fillId="9" borderId="26" xfId="0" applyFont="1" applyFill="1" applyBorder="1" applyAlignment="1">
      <alignment horizontal="right"/>
    </xf>
    <xf numFmtId="0" fontId="3" fillId="9" borderId="26" xfId="0" applyFont="1" applyFill="1" applyBorder="1" applyAlignment="1">
      <alignment horizontal="right"/>
    </xf>
    <xf numFmtId="3" fontId="0" fillId="9" borderId="28" xfId="0" applyNumberFormat="1" applyFill="1" applyBorder="1" applyAlignment="1">
      <alignment horizontal="right"/>
    </xf>
    <xf numFmtId="0" fontId="0" fillId="9" borderId="26" xfId="0" applyFill="1" applyBorder="1" applyAlignment="1">
      <alignment horizontal="right"/>
    </xf>
    <xf numFmtId="0" fontId="0" fillId="9" borderId="26" xfId="0" applyFill="1" applyBorder="1" applyAlignment="1">
      <alignment horizontal="right"/>
    </xf>
    <xf numFmtId="0" fontId="0" fillId="9" borderId="0" xfId="0" applyFill="1" applyBorder="1" applyAlignment="1">
      <alignment horizontal="right"/>
    </xf>
    <xf numFmtId="0" fontId="0" fillId="9" borderId="26" xfId="0" applyFill="1" applyBorder="1" applyAlignment="1">
      <alignment horizontal="right"/>
    </xf>
    <xf numFmtId="0" fontId="0" fillId="9" borderId="0" xfId="0" applyFill="1" applyBorder="1" applyAlignment="1">
      <alignment horizontal="right"/>
    </xf>
    <xf numFmtId="0" fontId="0" fillId="9" borderId="26" xfId="0" applyFill="1" applyBorder="1" applyAlignment="1">
      <alignment horizontal="right"/>
    </xf>
    <xf numFmtId="0" fontId="0" fillId="9" borderId="26" xfId="0" applyFill="1" applyBorder="1" applyAlignment="1">
      <alignment horizontal="right"/>
    </xf>
    <xf numFmtId="0" fontId="0" fillId="9" borderId="0" xfId="0" applyFill="1" applyBorder="1" applyAlignment="1">
      <alignment horizontal="right"/>
    </xf>
    <xf numFmtId="0" fontId="0" fillId="9" borderId="26" xfId="0" applyFill="1" applyBorder="1" applyAlignment="1">
      <alignment horizontal="right"/>
    </xf>
    <xf numFmtId="0" fontId="0" fillId="9" borderId="0" xfId="0" applyFill="1" applyBorder="1" applyAlignment="1">
      <alignment horizontal="right"/>
    </xf>
    <xf numFmtId="14" fontId="3" fillId="9" borderId="0" xfId="0" applyNumberFormat="1" applyFont="1" applyFill="1" applyAlignment="1">
      <alignment horizontal="right"/>
    </xf>
    <xf numFmtId="14" fontId="0" fillId="9" borderId="0" xfId="0" applyNumberFormat="1" applyFill="1" applyAlignment="1">
      <alignment horizontal="right"/>
    </xf>
    <xf numFmtId="0" fontId="3" fillId="4" borderId="23" xfId="0" applyFont="1" applyFill="1" applyBorder="1"/>
    <xf numFmtId="0" fontId="3" fillId="4" borderId="29" xfId="0" applyFont="1" applyFill="1" applyBorder="1"/>
    <xf numFmtId="0" fontId="3" fillId="4" borderId="24" xfId="0" applyFont="1" applyFill="1" applyBorder="1"/>
    <xf numFmtId="0" fontId="3" fillId="0" borderId="0" xfId="0" applyFont="1" applyFill="1" applyBorder="1"/>
    <xf numFmtId="0" fontId="1" fillId="0" borderId="0" xfId="0" applyFont="1" applyFill="1" applyBorder="1"/>
    <xf numFmtId="1" fontId="6" fillId="4" borderId="0" xfId="0" applyNumberFormat="1" applyFont="1" applyFill="1" applyBorder="1"/>
    <xf numFmtId="9" fontId="6" fillId="0" borderId="0" xfId="0" applyNumberFormat="1" applyFont="1" applyFill="1"/>
    <xf numFmtId="0" fontId="1" fillId="3" borderId="35" xfId="0" applyFont="1" applyFill="1" applyBorder="1" applyAlignment="1">
      <alignment horizontal="right"/>
    </xf>
    <xf numFmtId="0" fontId="6" fillId="4" borderId="4" xfId="0" applyFont="1" applyFill="1" applyBorder="1" applyAlignment="1">
      <alignment horizontal="center"/>
    </xf>
    <xf numFmtId="0" fontId="6" fillId="4" borderId="12" xfId="0" applyFont="1" applyFill="1" applyBorder="1"/>
    <xf numFmtId="168" fontId="0" fillId="3" borderId="22" xfId="0" applyNumberFormat="1" applyFill="1" applyBorder="1" applyAlignment="1">
      <alignment horizontal="right"/>
    </xf>
    <xf numFmtId="0" fontId="2" fillId="9" borderId="16" xfId="0" applyFont="1" applyFill="1" applyBorder="1"/>
    <xf numFmtId="1" fontId="40" fillId="9" borderId="14" xfId="0" applyNumberFormat="1" applyFont="1" applyFill="1" applyBorder="1"/>
    <xf numFmtId="1" fontId="40" fillId="9" borderId="9" xfId="0" applyNumberFormat="1" applyFont="1" applyFill="1" applyBorder="1"/>
    <xf numFmtId="9" fontId="40" fillId="9" borderId="9" xfId="105" applyFont="1" applyFill="1" applyBorder="1"/>
    <xf numFmtId="0" fontId="40" fillId="9" borderId="17" xfId="0" applyFont="1" applyFill="1" applyBorder="1"/>
    <xf numFmtId="0" fontId="2" fillId="9" borderId="18" xfId="0" applyFont="1" applyFill="1" applyBorder="1"/>
    <xf numFmtId="0" fontId="1" fillId="0" borderId="0" xfId="0" applyFont="1"/>
    <xf numFmtId="0" fontId="17" fillId="0" borderId="0" xfId="0" applyFont="1" applyFill="1" applyAlignment="1">
      <alignment horizontal="right"/>
    </xf>
    <xf numFmtId="0" fontId="17" fillId="0" borderId="0" xfId="0" applyFont="1" applyFill="1"/>
    <xf numFmtId="1" fontId="0" fillId="0" borderId="0" xfId="0" applyNumberFormat="1"/>
    <xf numFmtId="0" fontId="0" fillId="0" borderId="0" xfId="0"/>
    <xf numFmtId="0" fontId="0" fillId="0" borderId="0" xfId="0"/>
    <xf numFmtId="9" fontId="0" fillId="0" borderId="0" xfId="105" applyFont="1" applyAlignment="1">
      <alignment horizontal="right"/>
    </xf>
    <xf numFmtId="1" fontId="32" fillId="5" borderId="53" xfId="368" applyNumberFormat="1" applyFill="1" applyBorder="1" applyAlignment="1">
      <alignment horizontal="right"/>
    </xf>
    <xf numFmtId="1" fontId="32" fillId="5" borderId="53" xfId="368" applyNumberFormat="1" applyFill="1" applyBorder="1" applyAlignment="1">
      <alignment horizontal="right"/>
    </xf>
    <xf numFmtId="1" fontId="32" fillId="5" borderId="53" xfId="368" applyNumberFormat="1" applyFill="1" applyBorder="1" applyAlignment="1">
      <alignment horizontal="right"/>
    </xf>
    <xf numFmtId="1" fontId="32" fillId="5" borderId="53" xfId="368" applyNumberFormat="1" applyFill="1" applyBorder="1" applyAlignment="1">
      <alignment horizontal="right"/>
    </xf>
    <xf numFmtId="1" fontId="32" fillId="5" borderId="53" xfId="368" applyNumberFormat="1" applyFill="1" applyBorder="1" applyAlignment="1">
      <alignment horizontal="right"/>
    </xf>
    <xf numFmtId="1" fontId="32" fillId="5" borderId="53" xfId="368" applyNumberFormat="1" applyFill="1" applyBorder="1" applyAlignment="1">
      <alignment horizontal="right"/>
    </xf>
    <xf numFmtId="1" fontId="32" fillId="5" borderId="53" xfId="368" applyNumberFormat="1" applyFill="1" applyBorder="1" applyAlignment="1">
      <alignment horizontal="right"/>
    </xf>
    <xf numFmtId="1" fontId="32" fillId="5" borderId="53" xfId="368" applyNumberFormat="1" applyFill="1" applyBorder="1" applyAlignment="1">
      <alignment horizontal="right"/>
    </xf>
    <xf numFmtId="1" fontId="32" fillId="5" borderId="53" xfId="368" applyNumberFormat="1" applyFill="1" applyBorder="1" applyAlignment="1">
      <alignment horizontal="right"/>
    </xf>
    <xf numFmtId="1" fontId="32" fillId="5" borderId="53" xfId="368" applyNumberFormat="1" applyFill="1" applyBorder="1" applyAlignment="1">
      <alignment horizontal="right"/>
    </xf>
    <xf numFmtId="1" fontId="32" fillId="5" borderId="53" xfId="368" applyNumberFormat="1" applyFill="1" applyBorder="1" applyAlignment="1">
      <alignment horizontal="right"/>
    </xf>
    <xf numFmtId="1" fontId="32" fillId="5" borderId="53" xfId="368" applyNumberFormat="1" applyFill="1" applyBorder="1" applyAlignment="1">
      <alignment horizontal="right"/>
    </xf>
    <xf numFmtId="1" fontId="32" fillId="5" borderId="53" xfId="368" applyNumberFormat="1" applyFill="1" applyBorder="1" applyAlignment="1">
      <alignment horizontal="right"/>
    </xf>
    <xf numFmtId="1" fontId="32" fillId="5" borderId="53" xfId="368" applyNumberFormat="1" applyFill="1" applyBorder="1" applyAlignment="1">
      <alignment horizontal="right"/>
    </xf>
    <xf numFmtId="1" fontId="32" fillId="5" borderId="53" xfId="368" applyNumberFormat="1" applyFill="1" applyBorder="1" applyAlignment="1">
      <alignment horizontal="right"/>
    </xf>
    <xf numFmtId="0" fontId="5" fillId="0" borderId="14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2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5" xfId="0" applyFont="1" applyBorder="1" applyAlignment="1">
      <alignment horizontal="right"/>
    </xf>
    <xf numFmtId="164" fontId="6" fillId="0" borderId="7" xfId="0" applyNumberFormat="1" applyFont="1" applyBorder="1" applyAlignment="1">
      <alignment horizontal="right"/>
    </xf>
    <xf numFmtId="164" fontId="6" fillId="0" borderId="8" xfId="0" applyNumberFormat="1" applyFont="1" applyBorder="1" applyAlignment="1">
      <alignment horizontal="right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4" fillId="0" borderId="25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5" fillId="0" borderId="25" xfId="0" applyFont="1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0" xfId="0" applyAlignment="1">
      <alignment horizontal="left"/>
    </xf>
    <xf numFmtId="0" fontId="3" fillId="0" borderId="25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0" fillId="0" borderId="25" xfId="0" applyBorder="1" applyAlignment="1">
      <alignment horizontal="right"/>
    </xf>
    <xf numFmtId="0" fontId="0" fillId="0" borderId="0" xfId="0" applyAlignment="1">
      <alignment horizontal="right"/>
    </xf>
    <xf numFmtId="0" fontId="0" fillId="9" borderId="25" xfId="0" applyFill="1" applyBorder="1" applyAlignment="1">
      <alignment horizontal="right" vertical="top" wrapText="1"/>
    </xf>
    <xf numFmtId="0" fontId="0" fillId="9" borderId="0" xfId="0" applyFill="1" applyAlignment="1">
      <alignment horizontal="right" vertical="top" wrapText="1"/>
    </xf>
    <xf numFmtId="0" fontId="0" fillId="0" borderId="25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4" xfId="0" applyFont="1" applyBorder="1"/>
    <xf numFmtId="0" fontId="1" fillId="0" borderId="0" xfId="0" applyFont="1"/>
    <xf numFmtId="0" fontId="7" fillId="8" borderId="19" xfId="0" applyFont="1" applyFill="1" applyBorder="1" applyAlignment="1">
      <alignment horizontal="center"/>
    </xf>
    <xf numFmtId="0" fontId="7" fillId="8" borderId="21" xfId="0" applyFont="1" applyFill="1" applyBorder="1" applyAlignment="1">
      <alignment horizontal="center"/>
    </xf>
    <xf numFmtId="0" fontId="7" fillId="8" borderId="20" xfId="0" applyFont="1" applyFill="1" applyBorder="1" applyAlignment="1">
      <alignment horizontal="center"/>
    </xf>
    <xf numFmtId="0" fontId="7" fillId="8" borderId="22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</cellXfs>
  <cellStyles count="433">
    <cellStyle name="0.00%" xfId="369"/>
    <cellStyle name="20% - Accent1" xfId="345" builtinId="30" customBuiltin="1"/>
    <cellStyle name="20% - Accent1 2" xfId="420"/>
    <cellStyle name="20% - Accent2" xfId="349" builtinId="34" customBuiltin="1"/>
    <cellStyle name="20% - Accent2 2" xfId="422"/>
    <cellStyle name="20% - Accent3" xfId="353" builtinId="38" customBuiltin="1"/>
    <cellStyle name="20% - Accent3 2" xfId="424"/>
    <cellStyle name="20% - Accent4" xfId="357" builtinId="42" customBuiltin="1"/>
    <cellStyle name="20% - Accent4 2" xfId="426"/>
    <cellStyle name="20% - Accent5" xfId="361" builtinId="46" customBuiltin="1"/>
    <cellStyle name="20% - Accent5 2" xfId="428"/>
    <cellStyle name="20% - Accent6" xfId="365" builtinId="50" customBuiltin="1"/>
    <cellStyle name="20% - Accent6 2" xfId="430"/>
    <cellStyle name="40% - Accent1" xfId="346" builtinId="31" customBuiltin="1"/>
    <cellStyle name="40% - Accent1 2" xfId="421"/>
    <cellStyle name="40% - Accent2" xfId="350" builtinId="35" customBuiltin="1"/>
    <cellStyle name="40% - Accent2 2" xfId="423"/>
    <cellStyle name="40% - Accent3" xfId="354" builtinId="39" customBuiltin="1"/>
    <cellStyle name="40% - Accent3 2" xfId="425"/>
    <cellStyle name="40% - Accent4" xfId="358" builtinId="43" customBuiltin="1"/>
    <cellStyle name="40% - Accent4 2" xfId="427"/>
    <cellStyle name="40% - Accent5" xfId="362" builtinId="47" customBuiltin="1"/>
    <cellStyle name="40% - Accent5 2" xfId="429"/>
    <cellStyle name="40% - Accent6" xfId="366" builtinId="51" customBuiltin="1"/>
    <cellStyle name="40% - Accent6 2" xfId="431"/>
    <cellStyle name="60% - Accent1" xfId="347" builtinId="32" customBuiltin="1"/>
    <cellStyle name="60% - Accent2" xfId="351" builtinId="36" customBuiltin="1"/>
    <cellStyle name="60% - Accent3" xfId="355" builtinId="40" customBuiltin="1"/>
    <cellStyle name="60% - Accent4" xfId="359" builtinId="44" customBuiltin="1"/>
    <cellStyle name="60% - Accent5" xfId="363" builtinId="48" customBuiltin="1"/>
    <cellStyle name="60% - Accent6" xfId="367" builtinId="52" customBuiltin="1"/>
    <cellStyle name="Accent1" xfId="344" builtinId="29" customBuiltin="1"/>
    <cellStyle name="Accent2" xfId="348" builtinId="33" customBuiltin="1"/>
    <cellStyle name="Accent3" xfId="352" builtinId="37" customBuiltin="1"/>
    <cellStyle name="Accent4" xfId="356" builtinId="41" customBuiltin="1"/>
    <cellStyle name="Accent5" xfId="360" builtinId="45" customBuiltin="1"/>
    <cellStyle name="Accent6" xfId="364" builtinId="49" customBuiltin="1"/>
    <cellStyle name="Bad" xfId="334" builtinId="27" customBuiltin="1"/>
    <cellStyle name="Blue Font" xfId="370"/>
    <cellStyle name="Blue, Bold" xfId="371"/>
    <cellStyle name="Bottom Border, Unlocked" xfId="372"/>
    <cellStyle name="Calculation" xfId="338" builtinId="22" customBuiltin="1"/>
    <cellStyle name="Check Cell" xfId="340" builtinId="23" customBuiltin="1"/>
    <cellStyle name="Comma 2" xfId="373"/>
    <cellStyle name="Comma 2 2" xfId="374"/>
    <cellStyle name="Comma 3" xfId="375"/>
    <cellStyle name="Comma 4" xfId="376"/>
    <cellStyle name="Comma 5" xfId="377"/>
    <cellStyle name="Currency 2" xfId="378"/>
    <cellStyle name="Currency 2 2" xfId="379"/>
    <cellStyle name="Currency 3" xfId="380"/>
    <cellStyle name="Currency 4" xfId="381"/>
    <cellStyle name="DollarHideZero" xfId="382"/>
    <cellStyle name="DollarHideZero 2" xfId="383"/>
    <cellStyle name="Explanatory Text" xfId="342" builtinId="53" customBuiltin="1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Good" xfId="333" builtinId="26" customBuiltin="1"/>
    <cellStyle name="Heading 1" xfId="329" builtinId="16" customBuiltin="1"/>
    <cellStyle name="Heading 2" xfId="330" builtinId="17" customBuiltin="1"/>
    <cellStyle name="Heading 3" xfId="331" builtinId="18" customBuiltin="1"/>
    <cellStyle name="Heading 4" xfId="332" builtinId="19" customBuilti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 2" xfId="384"/>
    <cellStyle name="Input" xfId="336" builtinId="20" customBuiltin="1"/>
    <cellStyle name="Installed" xfId="385"/>
    <cellStyle name="Linked Cell" xfId="339" builtinId="24" customBuiltin="1"/>
    <cellStyle name="Neutral" xfId="335" builtinId="28" customBuiltin="1"/>
    <cellStyle name="Normal" xfId="0" builtinId="0"/>
    <cellStyle name="Normal 10" xfId="368"/>
    <cellStyle name="Normal 18" xfId="386"/>
    <cellStyle name="Normal 18 2" xfId="387"/>
    <cellStyle name="Normal 2" xfId="388"/>
    <cellStyle name="Normal 2 2" xfId="389"/>
    <cellStyle name="Normal 2 2 2" xfId="390"/>
    <cellStyle name="Normal 2 3" xfId="391"/>
    <cellStyle name="Normal 3" xfId="392"/>
    <cellStyle name="Normal 3 2" xfId="393"/>
    <cellStyle name="Normal 4" xfId="394"/>
    <cellStyle name="Normal 4 2" xfId="395"/>
    <cellStyle name="Normal 5" xfId="396"/>
    <cellStyle name="Normal 5 2" xfId="397"/>
    <cellStyle name="Normal 6" xfId="398"/>
    <cellStyle name="Normal 6 2" xfId="399"/>
    <cellStyle name="Normal 7" xfId="400"/>
    <cellStyle name="Normal 8" xfId="415"/>
    <cellStyle name="Normal 9" xfId="418"/>
    <cellStyle name="Note" xfId="432" builtinId="10" customBuiltin="1"/>
    <cellStyle name="Note 2" xfId="401"/>
    <cellStyle name="Note 3" xfId="417"/>
    <cellStyle name="Note 4" xfId="419"/>
    <cellStyle name="NumberHideZero" xfId="402"/>
    <cellStyle name="NumberHideZero 2" xfId="403"/>
    <cellStyle name="Ordered" xfId="404"/>
    <cellStyle name="Output" xfId="337" builtinId="21" customBuiltin="1"/>
    <cellStyle name="Output 2" xfId="416"/>
    <cellStyle name="Percent" xfId="105" builtinId="5"/>
    <cellStyle name="Percent 2" xfId="405"/>
    <cellStyle name="Percent 2 2" xfId="406"/>
    <cellStyle name="Percent 3" xfId="407"/>
    <cellStyle name="Percent 4" xfId="408"/>
    <cellStyle name="Percent 5" xfId="409"/>
    <cellStyle name="Received" xfId="410"/>
    <cellStyle name="Red Font" xfId="411"/>
    <cellStyle name="Subtotal" xfId="412"/>
    <cellStyle name="Title" xfId="328" builtinId="15" customBuiltin="1"/>
    <cellStyle name="Top Border. Aqua" xfId="413"/>
    <cellStyle name="Total" xfId="343" builtinId="25" customBuiltin="1"/>
    <cellStyle name="Unlocked" xfId="414"/>
    <cellStyle name="Warning Text" xfId="3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tabSelected="1" zoomScale="85" zoomScaleNormal="85" workbookViewId="0">
      <selection activeCell="G52" sqref="G52"/>
    </sheetView>
  </sheetViews>
  <sheetFormatPr defaultColWidth="11.42578125" defaultRowHeight="15"/>
  <cols>
    <col min="1" max="1" width="22.7109375" customWidth="1"/>
    <col min="5" max="5" width="14.42578125" customWidth="1"/>
  </cols>
  <sheetData>
    <row r="1" spans="1:12" ht="18.75">
      <c r="A1" s="2" t="s">
        <v>108</v>
      </c>
      <c r="B1" s="2"/>
      <c r="C1" s="2"/>
      <c r="D1" s="2"/>
      <c r="E1" s="3"/>
      <c r="F1" s="3"/>
      <c r="G1" s="3"/>
      <c r="H1" s="3"/>
      <c r="I1" s="3"/>
    </row>
    <row r="2" spans="1:12">
      <c r="A2" s="4" t="s">
        <v>252</v>
      </c>
      <c r="B2" s="3"/>
      <c r="C2" s="3"/>
      <c r="D2" s="3"/>
      <c r="E2" s="3"/>
      <c r="F2" s="3"/>
      <c r="G2" s="3"/>
      <c r="H2" s="3"/>
      <c r="I2" s="3"/>
    </row>
    <row r="3" spans="1:12" ht="19.5" thickBot="1">
      <c r="A3" s="2"/>
      <c r="B3" s="3"/>
      <c r="C3" s="3"/>
      <c r="D3" s="3"/>
      <c r="E3" s="3"/>
      <c r="F3" s="3"/>
      <c r="G3" s="3"/>
      <c r="H3" s="3"/>
      <c r="I3" s="3"/>
    </row>
    <row r="4" spans="1:12" ht="15.75">
      <c r="A4" s="7" t="s">
        <v>83</v>
      </c>
      <c r="B4" s="333" t="s">
        <v>253</v>
      </c>
      <c r="C4" s="333"/>
      <c r="D4" s="333"/>
      <c r="E4" s="334"/>
      <c r="F4" s="3"/>
      <c r="G4" s="3"/>
      <c r="H4" s="3"/>
      <c r="I4" s="3"/>
    </row>
    <row r="5" spans="1:12" ht="15.75">
      <c r="A5" s="8" t="s">
        <v>84</v>
      </c>
      <c r="B5" s="335" t="s">
        <v>255</v>
      </c>
      <c r="C5" s="335"/>
      <c r="D5" s="335"/>
      <c r="E5" s="336"/>
      <c r="F5" s="3"/>
      <c r="G5" s="3"/>
      <c r="H5" s="3"/>
      <c r="I5" s="3"/>
    </row>
    <row r="6" spans="1:12" ht="16.5" thickBot="1">
      <c r="A6" s="9" t="s">
        <v>85</v>
      </c>
      <c r="B6" s="337">
        <v>41978</v>
      </c>
      <c r="C6" s="337"/>
      <c r="D6" s="337"/>
      <c r="E6" s="338"/>
      <c r="F6" s="3"/>
      <c r="G6" s="3"/>
      <c r="H6" s="3"/>
      <c r="I6" s="3"/>
    </row>
    <row r="7" spans="1:12" ht="16.5" thickBot="1">
      <c r="A7" s="9"/>
      <c r="B7" s="339"/>
      <c r="C7" s="340"/>
      <c r="D7" s="6"/>
      <c r="E7" s="6"/>
      <c r="F7" s="3"/>
      <c r="G7" s="3"/>
      <c r="H7" s="3"/>
      <c r="I7" s="3"/>
    </row>
    <row r="8" spans="1:12" ht="15.75" thickBot="1">
      <c r="A8" s="10"/>
      <c r="B8" s="11"/>
      <c r="C8" s="11"/>
      <c r="D8" s="3"/>
      <c r="E8" s="3"/>
      <c r="F8" s="3"/>
      <c r="G8" s="3"/>
      <c r="H8" s="3"/>
      <c r="I8" s="3"/>
    </row>
    <row r="9" spans="1:12" ht="18.75">
      <c r="A9" s="12" t="s">
        <v>254</v>
      </c>
      <c r="B9" s="86" t="s">
        <v>86</v>
      </c>
      <c r="C9" s="3"/>
      <c r="D9" s="3"/>
      <c r="E9" s="3"/>
      <c r="F9" s="3"/>
      <c r="G9" s="3"/>
      <c r="H9" s="3"/>
      <c r="I9" s="3"/>
    </row>
    <row r="10" spans="1:12" ht="15.75">
      <c r="A10" s="8" t="s">
        <v>73</v>
      </c>
      <c r="B10" s="87">
        <f>F36</f>
        <v>0.66666666666666663</v>
      </c>
      <c r="C10" s="3"/>
      <c r="D10" s="3"/>
      <c r="E10" s="3"/>
      <c r="F10" s="3"/>
      <c r="G10" s="3"/>
      <c r="H10" s="3"/>
      <c r="I10" s="3"/>
    </row>
    <row r="11" spans="1:12" ht="16.5" thickBot="1">
      <c r="A11" s="9" t="s">
        <v>87</v>
      </c>
      <c r="B11" s="88">
        <f>F61</f>
        <v>0.7142857142857143</v>
      </c>
      <c r="C11" s="3"/>
      <c r="D11" s="3"/>
      <c r="E11" s="3"/>
      <c r="F11" s="3"/>
      <c r="G11" s="3"/>
      <c r="H11" s="3"/>
      <c r="I11" s="3"/>
    </row>
    <row r="12" spans="1:12" ht="19.5" thickBot="1">
      <c r="A12" s="2"/>
      <c r="B12" s="3"/>
      <c r="C12" s="3"/>
      <c r="D12" s="3"/>
      <c r="E12" s="3"/>
      <c r="F12" s="3"/>
      <c r="G12" s="3"/>
      <c r="H12" s="3"/>
      <c r="I12" s="3"/>
    </row>
    <row r="13" spans="1:12" ht="16.5" thickBot="1">
      <c r="A13" s="10"/>
      <c r="B13" s="330" t="s">
        <v>88</v>
      </c>
      <c r="C13" s="331"/>
      <c r="D13" s="331"/>
      <c r="E13" s="331"/>
      <c r="F13" s="332"/>
      <c r="G13" s="10"/>
      <c r="H13" s="10"/>
      <c r="I13" s="10"/>
    </row>
    <row r="14" spans="1:12" ht="63.75" thickBot="1">
      <c r="A14" s="13" t="s">
        <v>89</v>
      </c>
      <c r="B14" s="14" t="s">
        <v>90</v>
      </c>
      <c r="C14" s="14" t="s">
        <v>91</v>
      </c>
      <c r="D14" s="14" t="s">
        <v>92</v>
      </c>
      <c r="E14" s="14" t="s">
        <v>93</v>
      </c>
      <c r="F14" s="15" t="s">
        <v>7</v>
      </c>
      <c r="G14" s="5"/>
      <c r="H14" s="10"/>
      <c r="I14" s="10"/>
      <c r="J14" s="308"/>
      <c r="K14" s="308"/>
    </row>
    <row r="15" spans="1:12" ht="15.75">
      <c r="A15" s="16">
        <v>1</v>
      </c>
      <c r="B15" s="216">
        <f>'Site 1'!H$6</f>
        <v>862</v>
      </c>
      <c r="C15" s="217">
        <f>'Site 1'!$J$6</f>
        <v>66</v>
      </c>
      <c r="D15" s="17">
        <f>'Site 1'!$D$6</f>
        <v>82.556740000000104</v>
      </c>
      <c r="E15" s="18">
        <f>IF(D15=0,"",C15/D15)</f>
        <v>0.79945017208770497</v>
      </c>
      <c r="F15" s="19" t="str">
        <f>IF(OR('Site 1'!$E$6,AND(E15&lt;=1.2,E15&gt;=0.8)),"PASS","FAIL")</f>
        <v>PASS</v>
      </c>
      <c r="G15" s="83"/>
      <c r="H15" s="83"/>
      <c r="I15" s="3"/>
      <c r="J15" s="311"/>
      <c r="K15" s="196"/>
      <c r="L15" s="196"/>
    </row>
    <row r="16" spans="1:12" ht="15.75">
      <c r="A16" s="20">
        <v>2</v>
      </c>
      <c r="B16" s="218">
        <f>'Site 2'!H$6</f>
        <v>684</v>
      </c>
      <c r="C16" s="219">
        <f>'Site 2'!$J$6</f>
        <v>337</v>
      </c>
      <c r="D16" s="6">
        <f>'Site 2'!D$6</f>
        <v>356.08474000000001</v>
      </c>
      <c r="E16" s="21">
        <f>IF(D16=0,"",C16/D16)</f>
        <v>0.94640393744477791</v>
      </c>
      <c r="F16" s="22" t="str">
        <f>IF(OR('Site 2'!$E$6,AND(E16&lt;=1.2,E16&gt;=0.8)),"PASS","FAIL")</f>
        <v>PASS</v>
      </c>
      <c r="G16" s="83"/>
      <c r="H16" s="83"/>
      <c r="I16" s="3"/>
      <c r="J16" s="311"/>
      <c r="K16" s="196"/>
      <c r="L16" s="196"/>
    </row>
    <row r="17" spans="1:12" ht="15.75">
      <c r="A17" s="20">
        <v>3</v>
      </c>
      <c r="B17" s="218">
        <f>'Site 3'!H$6</f>
        <v>826</v>
      </c>
      <c r="C17" s="219">
        <f>'Site 3'!$J$6</f>
        <v>217</v>
      </c>
      <c r="D17" s="6">
        <f>'Site 3'!D$6</f>
        <v>220.82350999999994</v>
      </c>
      <c r="E17" s="21">
        <f t="shared" ref="E17:E31" si="0">IF(D17=0,"",C17/D17)</f>
        <v>0.98268522223924459</v>
      </c>
      <c r="F17" s="22" t="str">
        <f>IF(OR('Site 3'!$E$6,AND(E17&lt;=1.2,E17&gt;=0.8)),"PASS","FAIL")</f>
        <v>PASS</v>
      </c>
      <c r="G17" s="83"/>
      <c r="H17" s="83"/>
      <c r="I17" s="3"/>
      <c r="J17" s="311"/>
      <c r="K17" s="196"/>
      <c r="L17" s="196"/>
    </row>
    <row r="18" spans="1:12" ht="15.75">
      <c r="A18" s="20">
        <v>4</v>
      </c>
      <c r="B18" s="218">
        <f>'Site 4'!H$6</f>
        <v>693</v>
      </c>
      <c r="C18" s="219">
        <f>'Site 4'!$J$6</f>
        <v>216</v>
      </c>
      <c r="D18" s="6">
        <f>'Site 4'!D$6</f>
        <v>183.18378000000007</v>
      </c>
      <c r="E18" s="21">
        <f t="shared" si="0"/>
        <v>1.1791436992947733</v>
      </c>
      <c r="F18" s="22" t="str">
        <f>IF(OR('Site 4'!$E$6,AND(E18&lt;=1.2,E18&gt;=0.8)),"PASS","FAIL")</f>
        <v>PASS</v>
      </c>
      <c r="G18" s="83"/>
      <c r="H18" s="83"/>
      <c r="I18" s="3"/>
      <c r="J18" s="311"/>
      <c r="K18" s="196"/>
      <c r="L18" s="196"/>
    </row>
    <row r="19" spans="1:12" ht="15.75">
      <c r="A19" s="20">
        <v>5</v>
      </c>
      <c r="B19" s="218">
        <f>'Site 5'!H$6</f>
        <v>471</v>
      </c>
      <c r="C19" s="219">
        <f>'Site 5'!$J$6</f>
        <v>59</v>
      </c>
      <c r="D19" s="6">
        <f>'Site 5'!D$6</f>
        <v>230.64955000000009</v>
      </c>
      <c r="E19" s="21">
        <f t="shared" si="0"/>
        <v>0.25579932846172898</v>
      </c>
      <c r="F19" s="22" t="str">
        <f>IF(OR('Site 5'!$E$6,AND(E19&lt;=1.2,E19&gt;=0.8)),"PASS","FAIL")</f>
        <v>FAIL</v>
      </c>
      <c r="G19" s="83"/>
      <c r="H19" s="83"/>
      <c r="I19" s="3"/>
      <c r="J19" s="311"/>
      <c r="K19" s="196"/>
      <c r="L19" s="196"/>
    </row>
    <row r="20" spans="1:12" ht="15.75">
      <c r="A20" s="20">
        <v>6</v>
      </c>
      <c r="B20" s="218">
        <f>'Site 6'!H$6</f>
        <v>541</v>
      </c>
      <c r="C20" s="219">
        <f>'Site 6'!$J$6</f>
        <v>58</v>
      </c>
      <c r="D20" s="6">
        <f>'Site 6'!D$6</f>
        <v>182.96126000000004</v>
      </c>
      <c r="E20" s="21">
        <f t="shared" si="0"/>
        <v>0.31700699918660369</v>
      </c>
      <c r="F20" s="22" t="str">
        <f>IF(OR('Site 6'!$E$6,AND(E20&lt;=1.2,E20&gt;=0.8)),"PASS","FAIL")</f>
        <v>FAIL</v>
      </c>
      <c r="G20" s="83"/>
      <c r="H20" s="83"/>
      <c r="I20" s="3"/>
      <c r="J20" s="311"/>
      <c r="K20" s="196"/>
      <c r="L20" s="196"/>
    </row>
    <row r="21" spans="1:12" ht="15.75">
      <c r="A21" s="299" t="s">
        <v>225</v>
      </c>
      <c r="B21" s="220"/>
      <c r="C21" s="221"/>
      <c r="D21" s="52"/>
      <c r="E21" s="53"/>
      <c r="F21" s="300" t="s">
        <v>116</v>
      </c>
      <c r="G21" s="83"/>
      <c r="H21" s="83"/>
      <c r="I21" s="3"/>
      <c r="J21" s="311"/>
      <c r="K21" s="196"/>
      <c r="L21" s="196"/>
    </row>
    <row r="22" spans="1:12" ht="15.75">
      <c r="A22" s="20">
        <v>8</v>
      </c>
      <c r="B22" s="218">
        <f>'Site 8'!H$6</f>
        <v>1013</v>
      </c>
      <c r="C22" s="219">
        <f>'Site 8'!$J$6</f>
        <v>161</v>
      </c>
      <c r="D22" s="6">
        <f>'Site 8'!D$6</f>
        <v>189.33341999999993</v>
      </c>
      <c r="E22" s="21">
        <f t="shared" si="0"/>
        <v>0.85035172343054943</v>
      </c>
      <c r="F22" s="22" t="str">
        <f>IF(OR('Site 8'!$E$6,AND(E22&lt;=1.2,E22&gt;=0.8)),"PASS","FAIL")</f>
        <v>PASS</v>
      </c>
      <c r="G22" s="83"/>
      <c r="H22" s="83"/>
      <c r="I22" s="3"/>
      <c r="J22" s="311"/>
      <c r="K22" s="196"/>
      <c r="L22" s="196"/>
    </row>
    <row r="23" spans="1:12" ht="15.75">
      <c r="A23" s="20">
        <v>9</v>
      </c>
      <c r="B23" s="218">
        <f>'Site 9'!H$6</f>
        <v>702</v>
      </c>
      <c r="C23" s="219">
        <f>'Site 9'!$J$6</f>
        <v>245</v>
      </c>
      <c r="D23" s="6">
        <f>'Site 9'!D$6</f>
        <v>443.01977999999997</v>
      </c>
      <c r="E23" s="21">
        <f t="shared" si="0"/>
        <v>0.55302271153671745</v>
      </c>
      <c r="F23" s="22" t="str">
        <f>IF(OR('Site 9'!$E$6,AND(E23&lt;=1.2,E23&gt;=0.8)),"PASS","FAIL")</f>
        <v>FAIL</v>
      </c>
      <c r="G23" s="83"/>
      <c r="H23" s="83"/>
      <c r="I23" s="3"/>
      <c r="J23" s="311"/>
      <c r="K23" s="196"/>
      <c r="L23" s="196"/>
    </row>
    <row r="24" spans="1:12" ht="15.75">
      <c r="A24" s="299" t="s">
        <v>226</v>
      </c>
      <c r="B24" s="220"/>
      <c r="C24" s="221"/>
      <c r="D24" s="52"/>
      <c r="E24" s="53"/>
      <c r="F24" s="300"/>
      <c r="G24" s="83"/>
      <c r="H24" s="83"/>
      <c r="I24" s="3"/>
      <c r="K24" s="196"/>
      <c r="L24" s="196"/>
    </row>
    <row r="25" spans="1:12" ht="15.75">
      <c r="A25" s="20" t="s">
        <v>229</v>
      </c>
      <c r="B25" s="220"/>
      <c r="C25" s="221"/>
      <c r="D25" s="52"/>
      <c r="E25" s="53"/>
      <c r="F25" s="22" t="s">
        <v>116</v>
      </c>
      <c r="G25" s="83"/>
      <c r="H25" s="83"/>
      <c r="I25" s="3"/>
      <c r="K25" s="196"/>
      <c r="L25" s="196"/>
    </row>
    <row r="26" spans="1:12" ht="15.75">
      <c r="A26" s="20" t="s">
        <v>197</v>
      </c>
      <c r="B26" s="222"/>
      <c r="C26" s="223"/>
      <c r="D26" s="214"/>
      <c r="E26" s="215"/>
      <c r="F26" s="22" t="s">
        <v>116</v>
      </c>
      <c r="G26" s="83"/>
      <c r="H26" s="83"/>
      <c r="I26" s="3"/>
      <c r="K26" s="196"/>
      <c r="L26" s="196"/>
    </row>
    <row r="27" spans="1:12" ht="15.75">
      <c r="A27" s="299">
        <v>13</v>
      </c>
      <c r="B27" s="220"/>
      <c r="C27" s="221"/>
      <c r="D27" s="52"/>
      <c r="E27" s="53"/>
      <c r="F27" s="300"/>
      <c r="G27" s="83"/>
      <c r="H27" s="83"/>
      <c r="I27" s="3"/>
      <c r="K27" s="196"/>
      <c r="L27" s="196"/>
    </row>
    <row r="28" spans="1:12" ht="15.75">
      <c r="A28" s="20">
        <v>14</v>
      </c>
      <c r="B28" s="218">
        <f>'Site 14'!H$6</f>
        <v>628</v>
      </c>
      <c r="C28" s="219">
        <f>'Site 14'!$J$6</f>
        <v>249</v>
      </c>
      <c r="D28" s="6">
        <f>'Site 14'!D$6</f>
        <v>207.37430000000001</v>
      </c>
      <c r="E28" s="21">
        <f t="shared" si="0"/>
        <v>1.2007273803938097</v>
      </c>
      <c r="F28" s="22" t="str">
        <f>IF(OR('Site 14'!$E$6,AND(E28&lt;=1.2,E28&gt;=0.8)),"PASS","FAIL")</f>
        <v>PASS</v>
      </c>
      <c r="G28" s="83"/>
      <c r="H28" s="83"/>
      <c r="I28" s="3"/>
      <c r="J28" s="311"/>
      <c r="K28" s="196"/>
      <c r="L28" s="196"/>
    </row>
    <row r="29" spans="1:12" ht="15.75">
      <c r="A29" s="299">
        <v>15</v>
      </c>
      <c r="B29" s="220"/>
      <c r="C29" s="221"/>
      <c r="D29" s="52"/>
      <c r="E29" s="53"/>
      <c r="F29" s="300" t="s">
        <v>116</v>
      </c>
      <c r="G29" s="228"/>
      <c r="H29" s="83"/>
      <c r="I29" s="3"/>
      <c r="K29" s="196"/>
      <c r="L29" s="196"/>
    </row>
    <row r="30" spans="1:12" ht="15.75">
      <c r="A30" s="20">
        <v>16</v>
      </c>
      <c r="B30" s="220"/>
      <c r="C30" s="221"/>
      <c r="D30" s="52"/>
      <c r="E30" s="53"/>
      <c r="F30" s="22" t="s">
        <v>116</v>
      </c>
      <c r="G30" s="228"/>
      <c r="H30" s="83"/>
      <c r="I30" s="3"/>
      <c r="K30" s="196"/>
      <c r="L30" s="196"/>
    </row>
    <row r="31" spans="1:12" ht="15.75">
      <c r="A31" s="20">
        <v>17</v>
      </c>
      <c r="B31" s="218">
        <f>'Site 17'!H$6</f>
        <v>718</v>
      </c>
      <c r="C31" s="219">
        <f>'Site 17'!$J$6</f>
        <v>40</v>
      </c>
      <c r="D31" s="6">
        <f>'Site 17'!D$6</f>
        <v>33.96587999999997</v>
      </c>
      <c r="E31" s="21">
        <f t="shared" si="0"/>
        <v>1.1776523970525725</v>
      </c>
      <c r="F31" s="22" t="str">
        <f>IF(OR('Site 17'!$E$6,AND(E31&lt;=1.2,E31&gt;=0.8)),"PASS","FAIL")</f>
        <v>PASS</v>
      </c>
      <c r="G31" s="228"/>
      <c r="H31" s="83"/>
      <c r="I31" s="3"/>
      <c r="J31" s="311"/>
      <c r="K31" s="196"/>
      <c r="L31" s="196"/>
    </row>
    <row r="32" spans="1:12" ht="15.75">
      <c r="A32" s="20" t="s">
        <v>198</v>
      </c>
      <c r="B32" s="218">
        <f>'Site 18b'!H$6</f>
        <v>574</v>
      </c>
      <c r="C32" s="219">
        <f>'Site 18b'!$J$6</f>
        <v>45</v>
      </c>
      <c r="D32" s="6">
        <f>'Site 18b'!D$6</f>
        <v>225.33541000000002</v>
      </c>
      <c r="E32" s="21">
        <f t="shared" ref="E32" si="1">IF(D32=0,"",C32/D32)</f>
        <v>0.19970230156014981</v>
      </c>
      <c r="F32" s="22" t="str">
        <f>IF(OR('Site 18b'!$E$6,AND(E32&lt;=1.2,E32&gt;=0.8)),"PASS","FAIL")</f>
        <v>FAIL</v>
      </c>
      <c r="G32" s="228"/>
      <c r="H32" s="83"/>
      <c r="I32" s="3"/>
      <c r="J32" s="311"/>
      <c r="K32" s="196"/>
      <c r="L32" s="196"/>
    </row>
    <row r="33" spans="1:12" ht="15.75">
      <c r="A33" s="20" t="s">
        <v>204</v>
      </c>
      <c r="B33" s="218">
        <f>'Site 19b'!H6</f>
        <v>502</v>
      </c>
      <c r="C33" s="219">
        <f>'Site 19b'!$J$6</f>
        <v>95</v>
      </c>
      <c r="D33" s="6">
        <f>'Site 19b'!D$6</f>
        <v>118.46605999999997</v>
      </c>
      <c r="E33" s="21">
        <f t="shared" ref="E33" si="2">IF(D33=0,"",C33/D33)</f>
        <v>0.80191744369653239</v>
      </c>
      <c r="F33" s="22" t="str">
        <f>IF(OR('Site 19b'!$E$6,AND(E33&lt;=1.2,E33&gt;=0.8)),"PASS","FAIL")</f>
        <v>PASS</v>
      </c>
      <c r="G33" s="228"/>
      <c r="H33" s="83"/>
      <c r="I33" s="3"/>
      <c r="J33" s="311"/>
      <c r="K33" s="196"/>
      <c r="L33" s="196"/>
    </row>
    <row r="34" spans="1:12" ht="16.5" thickBot="1">
      <c r="A34" s="299">
        <v>20</v>
      </c>
      <c r="B34" s="220"/>
      <c r="C34" s="296"/>
      <c r="D34" s="52"/>
      <c r="E34" s="53"/>
      <c r="F34" s="300"/>
      <c r="G34" s="228"/>
      <c r="H34" s="83"/>
      <c r="I34" s="3"/>
    </row>
    <row r="35" spans="1:12" ht="19.5" thickBot="1">
      <c r="A35" s="302" t="s">
        <v>94</v>
      </c>
      <c r="B35" s="303">
        <f>AVERAGE(B15:B34)</f>
        <v>684.5</v>
      </c>
      <c r="C35" s="304">
        <f>AVERAGE(C15:C34)</f>
        <v>149</v>
      </c>
      <c r="D35" s="304">
        <f>AVERAGE(D15:D34)</f>
        <v>206.14620250000007</v>
      </c>
      <c r="E35" s="305">
        <f>IF(D35=0,"",C35/D35)</f>
        <v>0.72278799314772701</v>
      </c>
      <c r="F35" s="306" t="str">
        <f>IF(AND(E35&lt;=1.2,E35&gt;=0.8),"PASS","FAIL")</f>
        <v>FAIL</v>
      </c>
      <c r="G35" s="84"/>
      <c r="H35" s="83"/>
      <c r="I35" s="3"/>
    </row>
    <row r="36" spans="1:12" ht="16.5" thickBot="1">
      <c r="A36" s="3"/>
      <c r="B36" s="6"/>
      <c r="C36" s="6"/>
      <c r="D36" s="25" t="s">
        <v>95</v>
      </c>
      <c r="E36" s="23"/>
      <c r="F36" s="85">
        <f>COUNTIF(F15:F34,"PASS")/12</f>
        <v>0.66666666666666663</v>
      </c>
      <c r="G36" s="84"/>
      <c r="H36" s="83"/>
      <c r="I36" s="3"/>
    </row>
    <row r="37" spans="1:12" ht="16.5" thickBot="1">
      <c r="A37" s="3"/>
      <c r="B37" s="6"/>
      <c r="C37" s="6"/>
      <c r="D37" s="6"/>
      <c r="E37" s="6"/>
      <c r="F37" s="6"/>
      <c r="G37" s="83"/>
      <c r="H37" s="83"/>
      <c r="I37" s="3"/>
    </row>
    <row r="38" spans="1:12" ht="16.5" thickBot="1">
      <c r="A38" s="24"/>
      <c r="B38" s="330" t="s">
        <v>96</v>
      </c>
      <c r="C38" s="331"/>
      <c r="D38" s="331"/>
      <c r="E38" s="331"/>
      <c r="F38" s="332"/>
      <c r="G38" s="83"/>
      <c r="H38" s="83"/>
      <c r="I38" s="3"/>
    </row>
    <row r="39" spans="1:12" ht="63.75" thickBot="1">
      <c r="A39" s="13" t="s">
        <v>89</v>
      </c>
      <c r="B39" s="225" t="s">
        <v>90</v>
      </c>
      <c r="C39" s="226" t="s">
        <v>97</v>
      </c>
      <c r="D39" s="226" t="s">
        <v>92</v>
      </c>
      <c r="E39" s="226" t="s">
        <v>93</v>
      </c>
      <c r="F39" s="227" t="s">
        <v>7</v>
      </c>
      <c r="G39" s="83"/>
      <c r="H39" s="83"/>
      <c r="I39" s="3"/>
    </row>
    <row r="40" spans="1:12" ht="15.75">
      <c r="A40" s="16">
        <v>1</v>
      </c>
      <c r="B40" s="224">
        <f>'Site 1'!H$7</f>
        <v>16575</v>
      </c>
      <c r="C40" s="224">
        <f>'Site 1'!$J$7</f>
        <v>1658</v>
      </c>
      <c r="D40" s="93">
        <f>'Site 1'!D$7</f>
        <v>2006.0228604923814</v>
      </c>
      <c r="E40" s="297">
        <f t="shared" ref="E40" si="3">IF(D40=0,"",C40/D40)</f>
        <v>0.82651101971641605</v>
      </c>
      <c r="F40" s="22" t="str">
        <f>IF(OR('Site 1'!$E$7,AND(E40&lt;=1.2,E40&gt;=0.8)),"PASS","FAIL")</f>
        <v>PASS</v>
      </c>
      <c r="G40" s="83"/>
      <c r="H40" s="83"/>
      <c r="I40" s="196"/>
      <c r="J40" s="311"/>
    </row>
    <row r="41" spans="1:12" ht="15.75">
      <c r="A41" s="20">
        <v>2</v>
      </c>
      <c r="B41" s="221"/>
      <c r="C41" s="221"/>
      <c r="D41" s="52"/>
      <c r="E41" s="53"/>
      <c r="F41" s="22" t="s">
        <v>116</v>
      </c>
      <c r="G41" s="228"/>
      <c r="H41" s="83"/>
      <c r="I41" s="196"/>
      <c r="J41" s="311"/>
    </row>
    <row r="42" spans="1:12" ht="15.75">
      <c r="A42" s="20">
        <v>3</v>
      </c>
      <c r="B42" s="221"/>
      <c r="C42" s="221"/>
      <c r="D42" s="52"/>
      <c r="E42" s="53"/>
      <c r="F42" s="22" t="s">
        <v>116</v>
      </c>
      <c r="G42" s="228"/>
      <c r="H42" s="83"/>
      <c r="I42" s="196"/>
      <c r="J42" s="311"/>
    </row>
    <row r="43" spans="1:12" ht="15.75">
      <c r="A43" s="20">
        <v>4</v>
      </c>
      <c r="B43" s="221"/>
      <c r="C43" s="221"/>
      <c r="D43" s="52"/>
      <c r="E43" s="53"/>
      <c r="F43" s="22" t="s">
        <v>116</v>
      </c>
      <c r="G43" s="228"/>
      <c r="H43" s="83"/>
      <c r="I43" s="196"/>
      <c r="J43" s="311"/>
    </row>
    <row r="44" spans="1:12" ht="15.75">
      <c r="A44" s="20">
        <v>5</v>
      </c>
      <c r="B44" s="221"/>
      <c r="C44" s="221"/>
      <c r="D44" s="52"/>
      <c r="E44" s="53"/>
      <c r="F44" s="22" t="s">
        <v>116</v>
      </c>
      <c r="G44" s="228"/>
      <c r="H44" s="83"/>
      <c r="I44" s="196"/>
      <c r="J44" s="311"/>
    </row>
    <row r="45" spans="1:12" ht="15.75">
      <c r="A45" s="20">
        <v>6</v>
      </c>
      <c r="B45" s="221"/>
      <c r="C45" s="221"/>
      <c r="D45" s="52"/>
      <c r="E45" s="53"/>
      <c r="F45" s="22" t="s">
        <v>116</v>
      </c>
      <c r="G45" s="228"/>
      <c r="H45" s="83"/>
      <c r="I45" s="196"/>
      <c r="J45" s="311"/>
    </row>
    <row r="46" spans="1:12" ht="15.75">
      <c r="A46" s="299" t="s">
        <v>225</v>
      </c>
      <c r="B46" s="221"/>
      <c r="C46" s="221"/>
      <c r="D46" s="52"/>
      <c r="E46" s="53"/>
      <c r="F46" s="300" t="s">
        <v>116</v>
      </c>
      <c r="G46" s="228"/>
      <c r="H46" s="83"/>
      <c r="I46" s="196"/>
      <c r="J46" s="311"/>
    </row>
    <row r="47" spans="1:12" ht="15.75">
      <c r="A47" s="20">
        <v>8</v>
      </c>
      <c r="B47" s="221"/>
      <c r="C47" s="221"/>
      <c r="D47" s="52"/>
      <c r="E47" s="53"/>
      <c r="F47" s="22" t="s">
        <v>116</v>
      </c>
      <c r="G47" s="228"/>
      <c r="H47" s="83"/>
      <c r="I47" s="196"/>
      <c r="J47" s="311"/>
    </row>
    <row r="48" spans="1:12" ht="15.75">
      <c r="A48" s="20">
        <v>9</v>
      </c>
      <c r="B48" s="221"/>
      <c r="C48" s="221"/>
      <c r="D48" s="52"/>
      <c r="E48" s="53"/>
      <c r="F48" s="22" t="s">
        <v>116</v>
      </c>
      <c r="G48" s="228"/>
      <c r="H48" s="83"/>
      <c r="I48" s="196"/>
      <c r="J48" s="311"/>
    </row>
    <row r="49" spans="1:10" ht="15.75">
      <c r="A49" s="299" t="s">
        <v>226</v>
      </c>
      <c r="B49" s="221"/>
      <c r="C49" s="221"/>
      <c r="D49" s="52"/>
      <c r="E49" s="53"/>
      <c r="F49" s="300"/>
      <c r="G49" s="228"/>
      <c r="H49" s="83"/>
      <c r="I49" s="196"/>
      <c r="J49" s="311"/>
    </row>
    <row r="50" spans="1:10" ht="15.75">
      <c r="A50" s="20" t="s">
        <v>229</v>
      </c>
      <c r="B50" s="224">
        <f>'Site 11b'!H$7</f>
        <v>5460</v>
      </c>
      <c r="C50" s="224">
        <f>'Site 11b'!J7</f>
        <v>866</v>
      </c>
      <c r="D50" s="93">
        <f>'Site 11b'!D$7</f>
        <v>1036.7713950762018</v>
      </c>
      <c r="E50" s="21">
        <f t="shared" ref="E50:E58" si="4">IF(D50=0,"",C50/D50)</f>
        <v>0.83528539089019693</v>
      </c>
      <c r="F50" s="22" t="str">
        <f>IF(OR('Site 11b'!$E$7,AND(E50&lt;=1.2,E50&gt;=0.8)),"PASS","FAIL")</f>
        <v>PASS</v>
      </c>
      <c r="G50" s="228"/>
      <c r="H50" s="83"/>
      <c r="I50" s="196"/>
      <c r="J50" s="311"/>
    </row>
    <row r="51" spans="1:10" ht="15.75">
      <c r="A51" s="20" t="s">
        <v>197</v>
      </c>
      <c r="B51" s="224">
        <f>'Site 12b'!H$7</f>
        <v>6876</v>
      </c>
      <c r="C51" s="224">
        <f>'Site 12b'!J7</f>
        <v>812</v>
      </c>
      <c r="D51" s="93">
        <f>'Site 12b'!D$7</f>
        <v>766.67497069167712</v>
      </c>
      <c r="E51" s="21">
        <f t="shared" si="4"/>
        <v>1.0591189631082278</v>
      </c>
      <c r="F51" s="22" t="str">
        <f>IF(OR('Site 12b'!$E$7,AND(E51&lt;=1.2,E51&gt;=0.8)),"PASS","FAIL")</f>
        <v>PASS</v>
      </c>
      <c r="G51" s="228"/>
      <c r="H51" s="83"/>
      <c r="I51" s="196"/>
      <c r="J51" s="311"/>
    </row>
    <row r="52" spans="1:10" ht="15.75">
      <c r="A52" s="299">
        <v>13</v>
      </c>
      <c r="B52" s="221"/>
      <c r="C52" s="221"/>
      <c r="D52" s="52"/>
      <c r="E52" s="53"/>
      <c r="F52" s="300"/>
      <c r="G52" s="228"/>
      <c r="H52" s="83"/>
      <c r="I52" s="196"/>
      <c r="J52" s="311"/>
    </row>
    <row r="53" spans="1:10" ht="15.75">
      <c r="A53" s="20">
        <v>14</v>
      </c>
      <c r="B53" s="221"/>
      <c r="C53" s="221"/>
      <c r="D53" s="52"/>
      <c r="E53" s="53"/>
      <c r="F53" s="22" t="s">
        <v>116</v>
      </c>
      <c r="G53" s="228"/>
      <c r="H53" s="83"/>
      <c r="I53" s="196"/>
      <c r="J53" s="311"/>
    </row>
    <row r="54" spans="1:10" ht="15.75">
      <c r="A54" s="299">
        <v>15</v>
      </c>
      <c r="B54" s="221"/>
      <c r="C54" s="221"/>
      <c r="D54" s="52"/>
      <c r="E54" s="53"/>
      <c r="F54" s="300"/>
      <c r="G54" s="228"/>
      <c r="H54" s="83"/>
      <c r="I54" s="196"/>
      <c r="J54" s="311"/>
    </row>
    <row r="55" spans="1:10" ht="15.75">
      <c r="A55" s="20">
        <v>16</v>
      </c>
      <c r="B55" s="224">
        <f>'Site 16'!H$7</f>
        <v>9813</v>
      </c>
      <c r="C55" s="224">
        <f>'Site 16'!$J$7</f>
        <v>1499</v>
      </c>
      <c r="D55" s="93">
        <f>'Site 16'!D$7</f>
        <v>1765.7247948417353</v>
      </c>
      <c r="E55" s="297">
        <f t="shared" si="4"/>
        <v>0.84894316734922315</v>
      </c>
      <c r="F55" s="22" t="str">
        <f>IF(OR('Site 16'!$E$7,AND(E55&lt;=1.2,E55&gt;=0.8)),"PASS","FAIL")</f>
        <v>PASS</v>
      </c>
      <c r="G55" s="228"/>
      <c r="H55" s="83"/>
      <c r="I55" s="196"/>
      <c r="J55" s="311"/>
    </row>
    <row r="56" spans="1:10" ht="15.75">
      <c r="A56" s="20">
        <v>17</v>
      </c>
      <c r="B56" s="224">
        <f>'Site 17'!H$7</f>
        <v>3853</v>
      </c>
      <c r="C56" s="224">
        <f>'Site 17'!$J$7</f>
        <v>295</v>
      </c>
      <c r="D56" s="93">
        <f>'Site 17'!D$7</f>
        <v>111.25175849941388</v>
      </c>
      <c r="E56" s="297">
        <f t="shared" si="4"/>
        <v>2.6516434794291741</v>
      </c>
      <c r="F56" s="22" t="str">
        <f>IF(OR('Site 17'!$E$7,AND(E56&lt;=1.2,E56&gt;=0.8)),"PASS","FAIL")</f>
        <v>FAIL</v>
      </c>
      <c r="G56" s="228"/>
      <c r="H56" s="83"/>
      <c r="I56" s="196"/>
      <c r="J56" s="311"/>
    </row>
    <row r="57" spans="1:10" ht="15.75">
      <c r="A57" s="20" t="s">
        <v>198</v>
      </c>
      <c r="B57" s="224">
        <f>'Site 18b'!H$7</f>
        <v>7200</v>
      </c>
      <c r="C57" s="224">
        <f>'Site 18b'!$J$7</f>
        <v>761</v>
      </c>
      <c r="D57" s="93">
        <f>'Site 18b'!D$7</f>
        <v>457.06858147713956</v>
      </c>
      <c r="E57" s="297">
        <f t="shared" si="4"/>
        <v>1.6649580190802542</v>
      </c>
      <c r="F57" s="22" t="str">
        <f>IF(OR('Site 18b'!$E$7,AND(E57&lt;=1.2,E57&gt;=0.8)),"PASS","FAIL")</f>
        <v>PASS</v>
      </c>
      <c r="G57" s="228"/>
      <c r="H57" s="83"/>
      <c r="I57" s="196"/>
      <c r="J57" s="311"/>
    </row>
    <row r="58" spans="1:10" ht="15.75">
      <c r="A58" s="20" t="s">
        <v>204</v>
      </c>
      <c r="B58" s="224">
        <f>'Site 19b'!H$7</f>
        <v>4454</v>
      </c>
      <c r="C58" s="224">
        <f>'Site 19b'!$J$7</f>
        <v>452</v>
      </c>
      <c r="D58" s="93">
        <f>'Site 19b'!D$7</f>
        <v>112.42497069167621</v>
      </c>
      <c r="E58" s="297">
        <f t="shared" si="4"/>
        <v>4.0204591312690061</v>
      </c>
      <c r="F58" s="22" t="str">
        <f>IF(OR('Site 19b'!$E$7,AND(E58&lt;=1.2,E58&gt;=0.8)),"PASS","FAIL")</f>
        <v>FAIL</v>
      </c>
      <c r="G58" s="228"/>
      <c r="H58" s="83"/>
      <c r="I58" s="196"/>
      <c r="J58" s="311"/>
    </row>
    <row r="59" spans="1:10" ht="16.5" thickBot="1">
      <c r="A59" s="299">
        <v>20</v>
      </c>
      <c r="B59" s="221"/>
      <c r="C59" s="221"/>
      <c r="D59" s="52"/>
      <c r="E59" s="53"/>
      <c r="F59" s="300"/>
      <c r="G59" s="83"/>
      <c r="H59" s="83"/>
      <c r="I59" s="3"/>
    </row>
    <row r="60" spans="1:10" ht="19.5" thickBot="1">
      <c r="A60" s="307" t="s">
        <v>94</v>
      </c>
      <c r="B60" s="303">
        <f>AVERAGE(B40:B59)</f>
        <v>7747.2857142857147</v>
      </c>
      <c r="C60" s="304">
        <f>AVERAGE(C40:C59)</f>
        <v>906.14285714285711</v>
      </c>
      <c r="D60" s="304">
        <f>AVERAGE(D40:D59)</f>
        <v>893.70561882431787</v>
      </c>
      <c r="E60" s="305">
        <f>IF(D60=0,"",C60/D60)</f>
        <v>1.0139164821800053</v>
      </c>
      <c r="F60" s="306" t="str">
        <f>IF(AND(E60&lt;=1.2,E60&gt;=0.8),"PASS","FAIL")</f>
        <v>PASS</v>
      </c>
      <c r="G60" s="83"/>
      <c r="H60" s="83"/>
      <c r="I60" s="3"/>
    </row>
    <row r="61" spans="1:10" ht="16.5" thickBot="1">
      <c r="A61" s="3"/>
      <c r="B61" s="6"/>
      <c r="C61" s="6"/>
      <c r="D61" s="25" t="s">
        <v>95</v>
      </c>
      <c r="E61" s="23"/>
      <c r="F61" s="85">
        <f>COUNTIF(F40:F59,"PASS")/7</f>
        <v>0.7142857142857143</v>
      </c>
      <c r="G61" s="3"/>
      <c r="H61" s="3"/>
      <c r="I61" s="3"/>
    </row>
  </sheetData>
  <mergeCells count="6">
    <mergeCell ref="B38:F38"/>
    <mergeCell ref="B4:E4"/>
    <mergeCell ref="B5:E5"/>
    <mergeCell ref="B6:E6"/>
    <mergeCell ref="B7:C7"/>
    <mergeCell ref="B13:F1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zoomScale="70" zoomScaleNormal="70" workbookViewId="0">
      <selection activeCell="D12" sqref="D12"/>
    </sheetView>
  </sheetViews>
  <sheetFormatPr defaultColWidth="22" defaultRowHeight="15"/>
  <cols>
    <col min="1" max="16384" width="22" style="138"/>
  </cols>
  <sheetData>
    <row r="1" spans="1:12">
      <c r="A1" s="10" t="s">
        <v>109</v>
      </c>
      <c r="B1" s="151"/>
      <c r="C1" s="151"/>
      <c r="D1" s="151"/>
      <c r="E1" s="3"/>
      <c r="F1" s="3"/>
      <c r="G1" s="3"/>
      <c r="H1" s="3"/>
      <c r="I1" s="3"/>
      <c r="J1" s="3"/>
    </row>
    <row r="2" spans="1:12">
      <c r="A2" s="186" t="s">
        <v>0</v>
      </c>
      <c r="B2" s="188" t="s">
        <v>188</v>
      </c>
      <c r="C2" s="151"/>
      <c r="D2" s="151"/>
      <c r="E2" s="3"/>
      <c r="F2" s="3"/>
      <c r="G2" s="3"/>
      <c r="H2" s="3"/>
      <c r="I2" s="3"/>
      <c r="J2" s="3"/>
    </row>
    <row r="3" spans="1:12">
      <c r="A3" s="3"/>
      <c r="B3" s="151"/>
      <c r="C3" s="151"/>
      <c r="D3" s="151"/>
      <c r="E3" s="3"/>
      <c r="F3" s="3"/>
      <c r="G3" s="3"/>
      <c r="H3" s="3"/>
      <c r="I3" s="3"/>
      <c r="J3" s="3"/>
    </row>
    <row r="4" spans="1:12">
      <c r="A4" s="187" t="s">
        <v>1</v>
      </c>
      <c r="B4" s="182" t="s">
        <v>3</v>
      </c>
      <c r="C4" s="151"/>
      <c r="D4" s="151"/>
      <c r="E4" s="3"/>
      <c r="F4" s="3"/>
      <c r="G4" s="3"/>
      <c r="H4" s="186" t="s">
        <v>10</v>
      </c>
      <c r="I4" s="185"/>
      <c r="J4" s="184"/>
    </row>
    <row r="5" spans="1:12">
      <c r="A5" s="179" t="s">
        <v>2</v>
      </c>
      <c r="B5" s="183" t="s">
        <v>4</v>
      </c>
      <c r="C5" s="182" t="s">
        <v>5</v>
      </c>
      <c r="D5" s="182" t="s">
        <v>6</v>
      </c>
      <c r="E5" s="298" t="s">
        <v>251</v>
      </c>
      <c r="F5" s="3"/>
      <c r="G5" s="3"/>
      <c r="H5" s="181" t="s">
        <v>4</v>
      </c>
      <c r="I5" s="180" t="s">
        <v>5</v>
      </c>
      <c r="J5" s="180" t="s">
        <v>6</v>
      </c>
      <c r="K5" s="10" t="s">
        <v>249</v>
      </c>
      <c r="L5" s="10" t="s">
        <v>250</v>
      </c>
    </row>
    <row r="6" spans="1:12">
      <c r="A6" s="179" t="s">
        <v>8</v>
      </c>
      <c r="B6" s="323">
        <v>922.25972000000002</v>
      </c>
      <c r="C6" s="323">
        <v>551.90956000000006</v>
      </c>
      <c r="D6" s="166">
        <f>B6-C6</f>
        <v>370.35015999999996</v>
      </c>
      <c r="E6" s="195"/>
      <c r="F6" s="3"/>
      <c r="G6" s="3"/>
      <c r="H6" s="291"/>
      <c r="I6" s="292"/>
      <c r="J6" s="293"/>
    </row>
    <row r="7" spans="1:12">
      <c r="A7" s="179" t="s">
        <v>9</v>
      </c>
      <c r="B7" s="323">
        <v>6924.7851699882767</v>
      </c>
      <c r="C7" s="323">
        <v>5888.013774912075</v>
      </c>
      <c r="D7" s="166">
        <f>B7-C7</f>
        <v>1036.7713950762018</v>
      </c>
      <c r="E7" s="195" t="b">
        <f>IF(AND(D7&gt;J7-K7,D7&lt;J7+K7),TRUE, FALSE)</f>
        <v>1</v>
      </c>
      <c r="F7" s="3"/>
      <c r="G7" s="3"/>
      <c r="H7" s="154">
        <v>5460</v>
      </c>
      <c r="I7" s="178">
        <v>4594</v>
      </c>
      <c r="J7" s="177">
        <f>H7-I7</f>
        <v>866</v>
      </c>
      <c r="K7" s="138">
        <v>277.72070000000002</v>
      </c>
      <c r="L7" s="294">
        <v>62</v>
      </c>
    </row>
    <row r="8" spans="1:12">
      <c r="A8" s="154"/>
      <c r="B8" s="152"/>
      <c r="C8" s="151"/>
      <c r="D8" s="151"/>
      <c r="E8" s="3"/>
      <c r="F8" s="3"/>
      <c r="G8" s="3"/>
      <c r="H8" s="3"/>
      <c r="I8" s="3"/>
      <c r="J8" s="3"/>
    </row>
    <row r="9" spans="1:12">
      <c r="A9" s="176" t="s">
        <v>11</v>
      </c>
      <c r="B9" s="67"/>
      <c r="C9" s="151"/>
      <c r="G9" s="3"/>
      <c r="H9" s="3"/>
      <c r="I9" s="3"/>
      <c r="J9" s="3"/>
    </row>
    <row r="10" spans="1:12">
      <c r="A10" s="47" t="s">
        <v>12</v>
      </c>
      <c r="B10" s="67">
        <v>1938</v>
      </c>
      <c r="C10" s="151"/>
      <c r="D10" s="3"/>
      <c r="F10" s="3"/>
      <c r="G10" s="3"/>
    </row>
    <row r="11" spans="1:12">
      <c r="A11" s="47" t="s">
        <v>13</v>
      </c>
      <c r="B11" s="67">
        <v>91016</v>
      </c>
      <c r="C11" s="151"/>
      <c r="D11" s="151"/>
      <c r="E11" s="3"/>
      <c r="F11" s="3"/>
      <c r="G11" s="3"/>
      <c r="H11" s="3"/>
      <c r="I11" s="3"/>
      <c r="J11" s="3"/>
    </row>
    <row r="12" spans="1:12">
      <c r="A12" s="47" t="s">
        <v>14</v>
      </c>
      <c r="B12" s="67">
        <v>9</v>
      </c>
      <c r="C12" s="151"/>
      <c r="D12" s="151"/>
      <c r="E12" s="3"/>
      <c r="F12" s="3"/>
      <c r="G12" s="3"/>
      <c r="H12" s="3"/>
      <c r="I12" s="3"/>
      <c r="J12" s="3"/>
    </row>
    <row r="13" spans="1:12">
      <c r="A13" s="47" t="s">
        <v>139</v>
      </c>
      <c r="B13" s="67">
        <v>1505</v>
      </c>
      <c r="C13" s="151"/>
      <c r="D13" s="151"/>
      <c r="E13" s="3"/>
      <c r="F13" s="3"/>
      <c r="G13" s="3"/>
      <c r="H13" s="3"/>
      <c r="I13" s="3"/>
      <c r="J13" s="3"/>
    </row>
    <row r="14" spans="1:12">
      <c r="A14" s="47" t="s">
        <v>140</v>
      </c>
      <c r="B14" s="67">
        <v>12040</v>
      </c>
      <c r="C14" s="151"/>
      <c r="D14" s="151"/>
      <c r="E14" s="3"/>
      <c r="F14" s="3"/>
      <c r="G14" s="3"/>
      <c r="H14" s="3"/>
      <c r="I14" s="3"/>
      <c r="J14" s="3"/>
    </row>
    <row r="15" spans="1:12">
      <c r="A15" s="47" t="s">
        <v>15</v>
      </c>
      <c r="B15" s="67">
        <v>1</v>
      </c>
      <c r="C15" s="151"/>
      <c r="D15" s="151"/>
      <c r="E15" s="3"/>
      <c r="F15" s="3"/>
      <c r="G15" s="3"/>
      <c r="H15" s="3"/>
      <c r="I15" s="3"/>
      <c r="J15" s="3"/>
    </row>
    <row r="16" spans="1:12">
      <c r="A16" s="47" t="s">
        <v>141</v>
      </c>
      <c r="B16" s="67">
        <v>8</v>
      </c>
      <c r="C16" s="151"/>
      <c r="D16" s="151"/>
      <c r="E16" s="3"/>
      <c r="F16" s="3"/>
      <c r="G16" s="3"/>
      <c r="H16" s="3"/>
      <c r="I16" s="3"/>
      <c r="J16" s="3"/>
    </row>
    <row r="17" spans="1:10">
      <c r="A17" s="47" t="s">
        <v>16</v>
      </c>
      <c r="B17" s="67">
        <v>2</v>
      </c>
      <c r="C17" s="151"/>
      <c r="D17" s="151"/>
      <c r="E17" s="3"/>
      <c r="F17" s="3"/>
      <c r="G17" s="3"/>
      <c r="H17" s="3"/>
      <c r="I17" s="3"/>
      <c r="J17" s="3"/>
    </row>
    <row r="18" spans="1:10">
      <c r="A18" s="47" t="s">
        <v>17</v>
      </c>
      <c r="B18" s="67" t="s">
        <v>100</v>
      </c>
      <c r="C18" s="151"/>
      <c r="D18" s="151"/>
      <c r="E18" s="3"/>
      <c r="F18" s="3"/>
      <c r="G18" s="3"/>
      <c r="H18" s="3"/>
      <c r="I18" s="3"/>
      <c r="J18" s="3"/>
    </row>
    <row r="19" spans="1:10">
      <c r="A19" s="47" t="s">
        <v>18</v>
      </c>
      <c r="B19" s="67" t="s">
        <v>105</v>
      </c>
      <c r="C19" s="151"/>
      <c r="D19" s="151"/>
      <c r="E19" s="3"/>
      <c r="F19" s="3"/>
      <c r="G19" s="3"/>
      <c r="H19" s="3"/>
      <c r="I19" s="3"/>
      <c r="J19" s="3"/>
    </row>
    <row r="20" spans="1:10">
      <c r="A20" s="154" t="s">
        <v>19</v>
      </c>
      <c r="B20" s="152" t="s">
        <v>143</v>
      </c>
      <c r="C20" s="151"/>
      <c r="D20" s="151"/>
      <c r="E20" s="3"/>
      <c r="F20" s="3"/>
      <c r="G20" s="3"/>
      <c r="H20" s="3"/>
      <c r="I20" s="3"/>
      <c r="J20" s="3"/>
    </row>
    <row r="21" spans="1:10">
      <c r="A21" s="3"/>
      <c r="B21" s="151"/>
      <c r="C21" s="151"/>
      <c r="D21" s="151"/>
      <c r="E21" s="3"/>
      <c r="F21" s="3"/>
      <c r="G21" s="3"/>
      <c r="H21" s="3"/>
      <c r="I21" s="3"/>
      <c r="J21" s="3"/>
    </row>
    <row r="22" spans="1:10">
      <c r="A22" s="157" t="s">
        <v>24</v>
      </c>
      <c r="B22" s="175" t="s">
        <v>29</v>
      </c>
      <c r="C22" s="174" t="s">
        <v>30</v>
      </c>
      <c r="D22" s="151"/>
      <c r="E22" s="3"/>
      <c r="F22" s="3"/>
      <c r="G22" s="3"/>
      <c r="H22" s="3"/>
      <c r="I22" s="3"/>
      <c r="J22" s="3"/>
    </row>
    <row r="23" spans="1:10" s="195" customFormat="1">
      <c r="A23" s="238" t="s">
        <v>232</v>
      </c>
      <c r="B23" s="275">
        <v>71760</v>
      </c>
      <c r="C23" s="276">
        <v>44000</v>
      </c>
      <c r="D23" s="234"/>
      <c r="E23" s="196"/>
      <c r="F23" s="196"/>
      <c r="G23" s="196"/>
      <c r="H23" s="196"/>
      <c r="I23" s="196"/>
      <c r="J23" s="196"/>
    </row>
    <row r="24" spans="1:10">
      <c r="A24" s="47" t="s">
        <v>25</v>
      </c>
      <c r="B24" s="151">
        <v>0.78</v>
      </c>
      <c r="C24" s="67">
        <v>0.95</v>
      </c>
      <c r="D24" s="151"/>
      <c r="E24" s="3"/>
      <c r="F24" s="3"/>
      <c r="G24" s="3"/>
      <c r="H24" s="3"/>
      <c r="I24" s="3"/>
      <c r="J24" s="3"/>
    </row>
    <row r="25" spans="1:10" s="195" customFormat="1">
      <c r="A25" s="240" t="s">
        <v>233</v>
      </c>
      <c r="B25" s="262">
        <v>60000</v>
      </c>
      <c r="C25" s="277">
        <v>24000</v>
      </c>
      <c r="D25" s="234"/>
      <c r="E25" s="196"/>
      <c r="F25" s="196"/>
      <c r="G25" s="196"/>
      <c r="H25" s="196"/>
      <c r="I25" s="196"/>
      <c r="J25" s="196"/>
    </row>
    <row r="26" spans="1:10">
      <c r="A26" s="47" t="s">
        <v>26</v>
      </c>
      <c r="B26" s="151">
        <v>9.6999999999999993</v>
      </c>
      <c r="C26" s="67">
        <v>14</v>
      </c>
      <c r="D26" s="151"/>
      <c r="E26" s="3"/>
      <c r="F26" s="3"/>
      <c r="G26" s="3"/>
      <c r="H26" s="3"/>
      <c r="I26" s="3"/>
      <c r="J26" s="3"/>
    </row>
    <row r="27" spans="1:10">
      <c r="A27" s="47" t="s">
        <v>27</v>
      </c>
      <c r="B27" s="151">
        <v>4.2</v>
      </c>
      <c r="C27" s="67">
        <v>8</v>
      </c>
      <c r="D27" s="151"/>
      <c r="E27" s="3"/>
      <c r="F27" s="3"/>
      <c r="G27" s="3"/>
      <c r="H27" s="3"/>
      <c r="I27" s="3"/>
      <c r="J27" s="3"/>
    </row>
    <row r="28" spans="1:10">
      <c r="A28" s="47" t="s">
        <v>171</v>
      </c>
      <c r="B28" s="151">
        <v>172</v>
      </c>
      <c r="C28" s="67">
        <v>38</v>
      </c>
      <c r="D28" s="151"/>
      <c r="E28" s="3"/>
      <c r="F28" s="3"/>
      <c r="G28" s="3"/>
      <c r="H28" s="3"/>
      <c r="I28" s="3"/>
      <c r="J28" s="3"/>
    </row>
    <row r="29" spans="1:10">
      <c r="A29" s="154" t="s">
        <v>28</v>
      </c>
      <c r="B29" s="153" t="s">
        <v>237</v>
      </c>
      <c r="C29" s="152" t="s">
        <v>236</v>
      </c>
      <c r="D29" s="151"/>
      <c r="E29" s="3"/>
      <c r="F29" s="3"/>
      <c r="G29" s="3"/>
      <c r="H29" s="3"/>
      <c r="I29" s="3"/>
      <c r="J29" s="3"/>
    </row>
    <row r="30" spans="1:10" s="195" customFormat="1">
      <c r="A30" s="256" t="s">
        <v>234</v>
      </c>
      <c r="B30" s="259">
        <v>30000</v>
      </c>
      <c r="C30" s="278">
        <v>40000</v>
      </c>
      <c r="D30" s="254"/>
    </row>
    <row r="31" spans="1:10">
      <c r="A31" s="3"/>
      <c r="B31" s="151"/>
      <c r="C31" s="151"/>
      <c r="D31" s="151"/>
      <c r="E31" s="3"/>
      <c r="F31" s="3"/>
      <c r="G31" s="3"/>
      <c r="H31" s="3"/>
      <c r="I31" s="3"/>
      <c r="J31" s="3"/>
    </row>
    <row r="32" spans="1:10">
      <c r="A32" s="157" t="s">
        <v>32</v>
      </c>
      <c r="B32" s="175" t="s">
        <v>29</v>
      </c>
      <c r="C32" s="174" t="s">
        <v>30</v>
      </c>
      <c r="D32" s="151"/>
      <c r="E32" s="3"/>
      <c r="F32" s="3"/>
      <c r="G32" s="3"/>
      <c r="H32" s="3"/>
      <c r="I32" s="3"/>
      <c r="J32" s="3"/>
    </row>
    <row r="33" spans="1:10">
      <c r="A33" s="47" t="s">
        <v>33</v>
      </c>
      <c r="B33" s="151">
        <v>3693</v>
      </c>
      <c r="C33" s="67">
        <v>2154</v>
      </c>
      <c r="D33" s="151"/>
      <c r="E33" s="3"/>
      <c r="F33" s="3"/>
      <c r="G33" s="3"/>
      <c r="H33" s="3"/>
      <c r="I33" s="3"/>
      <c r="J33" s="3"/>
    </row>
    <row r="34" spans="1:10">
      <c r="A34" s="47" t="s">
        <v>134</v>
      </c>
      <c r="B34" s="151" t="s">
        <v>189</v>
      </c>
      <c r="C34" s="67"/>
      <c r="D34" s="151"/>
      <c r="E34" s="3"/>
      <c r="F34" s="3"/>
      <c r="G34" s="3"/>
      <c r="H34" s="3"/>
      <c r="I34" s="3"/>
      <c r="J34" s="3"/>
    </row>
    <row r="35" spans="1:10">
      <c r="A35" s="47" t="s">
        <v>135</v>
      </c>
      <c r="B35" s="151"/>
      <c r="C35" s="67"/>
      <c r="D35" s="151"/>
      <c r="E35" s="3"/>
      <c r="F35" s="3"/>
      <c r="G35" s="3"/>
      <c r="H35" s="3"/>
      <c r="I35" s="3"/>
      <c r="J35" s="3"/>
    </row>
    <row r="36" spans="1:10">
      <c r="A36" s="47" t="s">
        <v>133</v>
      </c>
      <c r="B36" s="151" t="s">
        <v>117</v>
      </c>
      <c r="C36" s="67"/>
      <c r="D36" s="151"/>
      <c r="E36" s="3"/>
      <c r="F36" s="3"/>
      <c r="G36" s="3"/>
      <c r="H36" s="3"/>
      <c r="I36" s="3"/>
      <c r="J36" s="3"/>
    </row>
    <row r="37" spans="1:10">
      <c r="A37" s="47" t="s">
        <v>138</v>
      </c>
      <c r="B37" s="151">
        <v>1505</v>
      </c>
      <c r="C37" s="67"/>
      <c r="D37" s="151"/>
      <c r="E37" s="3"/>
      <c r="F37" s="3"/>
      <c r="G37" s="3"/>
      <c r="H37" s="3"/>
      <c r="I37" s="3"/>
      <c r="J37" s="3"/>
    </row>
    <row r="38" spans="1:10">
      <c r="A38" s="47" t="s">
        <v>137</v>
      </c>
      <c r="B38" s="173" t="s">
        <v>76</v>
      </c>
      <c r="C38" s="172" t="s">
        <v>190</v>
      </c>
      <c r="D38" s="151"/>
      <c r="E38" s="90"/>
      <c r="F38" s="3"/>
      <c r="G38" s="3"/>
      <c r="H38" s="3"/>
      <c r="I38" s="3"/>
      <c r="J38" s="3"/>
    </row>
    <row r="39" spans="1:10">
      <c r="A39" s="47" t="s">
        <v>34</v>
      </c>
      <c r="B39" s="151" t="s">
        <v>106</v>
      </c>
      <c r="C39" s="67"/>
      <c r="D39" s="151"/>
      <c r="E39" s="3"/>
      <c r="F39" s="3"/>
      <c r="G39" s="3"/>
      <c r="H39" s="3"/>
      <c r="I39" s="3"/>
      <c r="J39" s="3"/>
    </row>
    <row r="40" spans="1:10">
      <c r="A40" s="47" t="s">
        <v>136</v>
      </c>
      <c r="B40" s="151" t="s">
        <v>189</v>
      </c>
      <c r="C40" s="67" t="s">
        <v>76</v>
      </c>
      <c r="D40" s="151"/>
      <c r="E40" s="3"/>
      <c r="F40" s="3"/>
      <c r="G40" s="3"/>
      <c r="H40" s="3"/>
      <c r="I40" s="3"/>
      <c r="J40" s="3"/>
    </row>
    <row r="41" spans="1:10">
      <c r="A41" s="171" t="s">
        <v>169</v>
      </c>
      <c r="B41" s="170"/>
      <c r="C41" s="169"/>
      <c r="D41" s="151"/>
      <c r="E41" s="3"/>
      <c r="F41" s="3"/>
      <c r="G41" s="3"/>
      <c r="H41" s="3"/>
      <c r="I41" s="3"/>
      <c r="J41" s="3"/>
    </row>
    <row r="42" spans="1:10">
      <c r="A42" s="168" t="s">
        <v>170</v>
      </c>
      <c r="B42" s="167"/>
      <c r="C42" s="166"/>
      <c r="D42" s="151"/>
      <c r="E42" s="3"/>
      <c r="F42" s="3"/>
      <c r="G42" s="3"/>
      <c r="H42" s="3"/>
      <c r="I42" s="3"/>
      <c r="J42" s="3"/>
    </row>
    <row r="43" spans="1:10">
      <c r="A43" s="154" t="s">
        <v>35</v>
      </c>
      <c r="B43" s="153" t="s">
        <v>174</v>
      </c>
      <c r="C43" s="152"/>
      <c r="D43" s="151"/>
      <c r="E43" s="3"/>
      <c r="F43" s="3"/>
      <c r="G43" s="3"/>
      <c r="H43" s="3"/>
      <c r="I43" s="3"/>
      <c r="J43" s="3"/>
    </row>
    <row r="44" spans="1:10" ht="15.75" thickBot="1">
      <c r="A44" s="3"/>
      <c r="B44" s="151"/>
      <c r="C44" s="151" t="s">
        <v>166</v>
      </c>
      <c r="D44" s="151"/>
      <c r="E44" s="3"/>
      <c r="F44" s="3"/>
      <c r="G44" s="3"/>
      <c r="H44" s="3"/>
      <c r="I44" s="3"/>
      <c r="J44" s="3"/>
    </row>
    <row r="45" spans="1:10">
      <c r="A45" s="165" t="s">
        <v>156</v>
      </c>
      <c r="B45" s="164" t="s">
        <v>157</v>
      </c>
      <c r="C45" s="164" t="s">
        <v>100</v>
      </c>
      <c r="D45" s="164" t="s">
        <v>104</v>
      </c>
      <c r="E45" s="164" t="s">
        <v>107</v>
      </c>
      <c r="F45" s="163" t="s">
        <v>99</v>
      </c>
      <c r="G45" s="3"/>
      <c r="H45" s="3"/>
      <c r="I45" s="3"/>
      <c r="J45" s="3"/>
    </row>
    <row r="46" spans="1:10">
      <c r="A46" s="162" t="s">
        <v>160</v>
      </c>
      <c r="B46" s="3">
        <v>1570</v>
      </c>
      <c r="C46" s="3">
        <v>362</v>
      </c>
      <c r="D46" s="3">
        <v>408</v>
      </c>
      <c r="E46" s="3">
        <v>440</v>
      </c>
      <c r="F46" s="161">
        <v>360</v>
      </c>
      <c r="G46" s="3"/>
      <c r="H46" s="3"/>
      <c r="I46" s="3"/>
      <c r="J46" s="3"/>
    </row>
    <row r="47" spans="1:10">
      <c r="A47" s="162" t="s">
        <v>161</v>
      </c>
      <c r="B47" s="3">
        <v>262</v>
      </c>
      <c r="C47" s="3">
        <v>81</v>
      </c>
      <c r="D47" s="3">
        <v>63</v>
      </c>
      <c r="E47" s="3">
        <v>58</v>
      </c>
      <c r="F47" s="161">
        <v>60</v>
      </c>
      <c r="G47" s="3"/>
      <c r="H47" s="3"/>
      <c r="I47" s="3"/>
      <c r="J47" s="3"/>
    </row>
    <row r="48" spans="1:10" ht="15.75" thickBot="1">
      <c r="A48" s="160" t="s">
        <v>162</v>
      </c>
      <c r="B48" s="159">
        <v>20</v>
      </c>
      <c r="C48" s="159">
        <v>20</v>
      </c>
      <c r="D48" s="159">
        <v>0</v>
      </c>
      <c r="E48" s="159">
        <v>0</v>
      </c>
      <c r="F48" s="158">
        <v>0</v>
      </c>
      <c r="G48" s="3"/>
      <c r="H48" s="3"/>
      <c r="I48" s="3"/>
      <c r="J48" s="3"/>
    </row>
    <row r="49" spans="1:10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>
      <c r="A50" s="157" t="s">
        <v>40</v>
      </c>
      <c r="B50" s="156"/>
      <c r="C50" s="155"/>
      <c r="D50" s="151"/>
      <c r="E50" s="3"/>
      <c r="F50" s="3"/>
      <c r="G50" s="3"/>
      <c r="H50" s="3"/>
      <c r="I50" s="3"/>
      <c r="J50" s="3"/>
    </row>
    <row r="51" spans="1:10">
      <c r="A51" s="154"/>
      <c r="B51" s="153"/>
      <c r="C51" s="152"/>
      <c r="D51" s="151"/>
      <c r="E51" s="3"/>
      <c r="F51" s="3"/>
      <c r="G51" s="3"/>
      <c r="H51" s="3"/>
      <c r="I51" s="3"/>
      <c r="J51" s="3"/>
    </row>
    <row r="52" spans="1:10">
      <c r="A52" s="3"/>
      <c r="B52" s="151"/>
      <c r="C52" s="151"/>
      <c r="D52" s="151"/>
      <c r="E52" s="3"/>
      <c r="F52" s="3"/>
      <c r="G52" s="3"/>
      <c r="H52" s="3"/>
      <c r="I52" s="3"/>
      <c r="J52" s="3"/>
    </row>
    <row r="53" spans="1:10">
      <c r="A53" s="10" t="s">
        <v>41</v>
      </c>
      <c r="B53" s="193">
        <v>40779</v>
      </c>
      <c r="C53" s="151"/>
      <c r="D53" s="151"/>
      <c r="E53" s="3"/>
      <c r="F53" s="3"/>
      <c r="G53" s="3"/>
      <c r="H53" s="3"/>
      <c r="I53" s="3"/>
      <c r="J53" s="3"/>
    </row>
    <row r="54" spans="1:10">
      <c r="A54" s="10" t="s">
        <v>42</v>
      </c>
      <c r="B54" s="193">
        <v>41117</v>
      </c>
      <c r="C54" s="151"/>
      <c r="D54" s="151"/>
      <c r="E54" s="3"/>
      <c r="F54" s="3"/>
      <c r="G54" s="3"/>
      <c r="H54" s="3"/>
      <c r="I54" s="3"/>
      <c r="J54" s="3"/>
    </row>
    <row r="55" spans="1:10">
      <c r="A55" s="10" t="s">
        <v>43</v>
      </c>
      <c r="B55" s="195" t="s">
        <v>227</v>
      </c>
      <c r="C55" s="151"/>
      <c r="D55" s="151"/>
      <c r="E55" s="3"/>
      <c r="F55" s="3"/>
      <c r="G55" s="3"/>
      <c r="H55" s="3"/>
      <c r="I55" s="3"/>
      <c r="J55" s="3"/>
    </row>
  </sheetData>
  <pageMargins left="0.75" right="0.75" top="1" bottom="1" header="0.5" footer="0.5"/>
  <pageSetup orientation="portrait" horizontalDpi="4294967292" verticalDpi="429496729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zoomScale="70" zoomScaleNormal="70" workbookViewId="0">
      <selection activeCell="C10" sqref="C10"/>
    </sheetView>
  </sheetViews>
  <sheetFormatPr defaultColWidth="22" defaultRowHeight="15"/>
  <cols>
    <col min="1" max="16384" width="22" style="138"/>
  </cols>
  <sheetData>
    <row r="1" spans="1:12">
      <c r="A1" s="10" t="s">
        <v>109</v>
      </c>
      <c r="B1" s="151"/>
      <c r="C1" s="151"/>
      <c r="D1" s="151"/>
      <c r="E1" s="3"/>
      <c r="F1" s="3"/>
      <c r="G1" s="3"/>
      <c r="H1" s="3"/>
      <c r="I1" s="3"/>
      <c r="J1" s="3"/>
    </row>
    <row r="2" spans="1:12">
      <c r="A2" s="186" t="s">
        <v>0</v>
      </c>
      <c r="B2" s="188" t="s">
        <v>197</v>
      </c>
      <c r="C2" s="151"/>
      <c r="D2" s="151"/>
      <c r="E2" s="3"/>
      <c r="F2" s="3"/>
      <c r="G2" s="3"/>
      <c r="H2" s="3"/>
      <c r="I2" s="3"/>
      <c r="J2" s="3"/>
    </row>
    <row r="3" spans="1:12">
      <c r="A3" s="3"/>
      <c r="B3" s="151"/>
      <c r="C3" s="151"/>
      <c r="D3" s="151"/>
      <c r="E3" s="3"/>
      <c r="F3" s="3"/>
      <c r="G3" s="3"/>
      <c r="H3" s="3"/>
      <c r="I3" s="3"/>
      <c r="J3" s="3"/>
    </row>
    <row r="4" spans="1:12">
      <c r="A4" s="187" t="s">
        <v>1</v>
      </c>
      <c r="B4" s="182" t="s">
        <v>3</v>
      </c>
      <c r="C4" s="151"/>
      <c r="D4" s="151"/>
      <c r="E4" s="3"/>
      <c r="F4" s="3"/>
      <c r="G4" s="3"/>
      <c r="H4" s="186" t="s">
        <v>10</v>
      </c>
      <c r="I4" s="185"/>
      <c r="J4" s="184"/>
    </row>
    <row r="5" spans="1:12">
      <c r="A5" s="179" t="s">
        <v>2</v>
      </c>
      <c r="B5" s="183" t="s">
        <v>4</v>
      </c>
      <c r="C5" s="182" t="s">
        <v>5</v>
      </c>
      <c r="D5" s="182" t="s">
        <v>6</v>
      </c>
      <c r="E5" s="298" t="s">
        <v>251</v>
      </c>
      <c r="F5" s="3"/>
      <c r="G5" s="3"/>
      <c r="H5" s="181" t="s">
        <v>4</v>
      </c>
      <c r="I5" s="180" t="s">
        <v>5</v>
      </c>
      <c r="J5" s="180" t="s">
        <v>6</v>
      </c>
      <c r="K5" s="10" t="s">
        <v>249</v>
      </c>
      <c r="L5" s="10" t="s">
        <v>250</v>
      </c>
    </row>
    <row r="6" spans="1:12" ht="14.45" customHeight="1">
      <c r="A6" s="179" t="s">
        <v>8</v>
      </c>
      <c r="B6" s="324">
        <v>656.35074999999995</v>
      </c>
      <c r="C6" s="324">
        <v>530.08705999999995</v>
      </c>
      <c r="D6" s="166">
        <f>B6-C6</f>
        <v>126.26369</v>
      </c>
      <c r="E6" s="195"/>
      <c r="F6" s="3"/>
      <c r="G6" s="3"/>
      <c r="H6" s="291"/>
      <c r="I6" s="292"/>
      <c r="J6" s="293"/>
    </row>
    <row r="7" spans="1:12" ht="14.45" customHeight="1">
      <c r="A7" s="179" t="s">
        <v>9</v>
      </c>
      <c r="B7" s="324">
        <v>4939.1966588511141</v>
      </c>
      <c r="C7" s="324">
        <v>4172.521688159437</v>
      </c>
      <c r="D7" s="166">
        <f>B7-C7</f>
        <v>766.67497069167712</v>
      </c>
      <c r="E7" s="195" t="b">
        <f>IF(AND(D7&gt;J7-K7,D7&lt;J7+K7),TRUE, FALSE)</f>
        <v>1</v>
      </c>
      <c r="F7" s="3"/>
      <c r="G7" s="3"/>
      <c r="H7" s="154">
        <v>6876</v>
      </c>
      <c r="I7" s="178">
        <v>6064</v>
      </c>
      <c r="J7" s="177">
        <f>H7-I7</f>
        <v>812</v>
      </c>
      <c r="K7" s="138">
        <v>280.577</v>
      </c>
    </row>
    <row r="8" spans="1:12">
      <c r="A8" s="154"/>
      <c r="B8" s="152"/>
      <c r="C8" s="151"/>
      <c r="D8" s="151"/>
      <c r="E8" s="3"/>
      <c r="F8" s="3"/>
      <c r="G8" s="3"/>
      <c r="H8" s="3"/>
      <c r="I8" s="3"/>
      <c r="J8" s="3"/>
    </row>
    <row r="9" spans="1:12">
      <c r="A9" s="176" t="s">
        <v>11</v>
      </c>
      <c r="B9" s="67"/>
      <c r="C9" s="151"/>
      <c r="D9" s="195"/>
      <c r="F9" s="3"/>
      <c r="G9" s="3"/>
      <c r="H9" s="196"/>
      <c r="I9" s="196"/>
      <c r="J9" s="196"/>
    </row>
    <row r="10" spans="1:12">
      <c r="A10" s="47" t="s">
        <v>12</v>
      </c>
      <c r="B10" s="67">
        <v>1961</v>
      </c>
      <c r="C10" s="151"/>
      <c r="D10" s="195"/>
      <c r="E10" s="3"/>
      <c r="F10" s="3"/>
      <c r="G10" s="3"/>
    </row>
    <row r="11" spans="1:12">
      <c r="A11" s="47" t="s">
        <v>13</v>
      </c>
      <c r="B11" s="67">
        <v>91724</v>
      </c>
      <c r="C11" s="151"/>
      <c r="D11" s="151"/>
      <c r="E11" s="3"/>
      <c r="F11" s="3"/>
      <c r="G11" s="3"/>
      <c r="H11" s="3"/>
      <c r="I11" s="3"/>
      <c r="J11" s="3"/>
    </row>
    <row r="12" spans="1:12">
      <c r="A12" s="47" t="s">
        <v>14</v>
      </c>
      <c r="B12" s="67">
        <v>9</v>
      </c>
      <c r="C12" s="151"/>
      <c r="D12" s="151"/>
      <c r="E12" s="3"/>
      <c r="F12" s="3"/>
      <c r="G12" s="3"/>
      <c r="H12" s="3"/>
      <c r="I12" s="3"/>
      <c r="J12" s="3"/>
    </row>
    <row r="13" spans="1:12">
      <c r="A13" s="47" t="s">
        <v>139</v>
      </c>
      <c r="B13" s="67">
        <v>1380</v>
      </c>
      <c r="C13" s="151"/>
      <c r="D13" s="151"/>
      <c r="E13" s="3"/>
      <c r="F13" s="3"/>
      <c r="G13" s="3"/>
      <c r="H13" s="3"/>
      <c r="I13" s="3"/>
      <c r="J13" s="3"/>
    </row>
    <row r="14" spans="1:12">
      <c r="A14" s="47" t="s">
        <v>140</v>
      </c>
      <c r="B14" s="67">
        <v>11040</v>
      </c>
      <c r="C14" s="151"/>
      <c r="D14" s="151"/>
      <c r="E14" s="3"/>
      <c r="F14" s="3"/>
      <c r="G14" s="3"/>
      <c r="H14" s="3"/>
      <c r="I14" s="3"/>
      <c r="J14" s="3"/>
    </row>
    <row r="15" spans="1:12">
      <c r="A15" s="47" t="s">
        <v>15</v>
      </c>
      <c r="B15" s="67">
        <v>1</v>
      </c>
      <c r="C15" s="151"/>
      <c r="D15" s="151"/>
      <c r="E15" s="3"/>
      <c r="F15" s="3"/>
      <c r="G15" s="3"/>
      <c r="H15" s="3"/>
      <c r="I15" s="3"/>
      <c r="J15" s="3"/>
    </row>
    <row r="16" spans="1:12">
      <c r="A16" s="47" t="s">
        <v>141</v>
      </c>
      <c r="B16" s="67">
        <v>8</v>
      </c>
      <c r="C16" s="151"/>
      <c r="D16" s="151"/>
      <c r="E16" s="3"/>
      <c r="F16" s="3"/>
      <c r="G16" s="3"/>
      <c r="H16" s="3"/>
      <c r="I16" s="3"/>
      <c r="J16" s="3"/>
    </row>
    <row r="17" spans="1:10">
      <c r="A17" s="47" t="s">
        <v>16</v>
      </c>
      <c r="B17" s="67">
        <v>4</v>
      </c>
      <c r="C17" s="151"/>
      <c r="D17" s="151"/>
      <c r="E17" s="3"/>
      <c r="F17" s="3"/>
      <c r="G17" s="3"/>
      <c r="H17" s="3"/>
      <c r="I17" s="3"/>
      <c r="J17" s="3"/>
    </row>
    <row r="18" spans="1:10">
      <c r="A18" s="47" t="s">
        <v>17</v>
      </c>
      <c r="B18" s="67" t="s">
        <v>100</v>
      </c>
      <c r="C18" s="151"/>
      <c r="D18" s="151"/>
      <c r="E18" s="3"/>
      <c r="F18" s="3"/>
      <c r="G18" s="3"/>
      <c r="H18" s="3"/>
      <c r="I18" s="3"/>
      <c r="J18" s="3"/>
    </row>
    <row r="19" spans="1:10">
      <c r="A19" s="47" t="s">
        <v>18</v>
      </c>
      <c r="B19" s="67" t="s">
        <v>105</v>
      </c>
      <c r="C19" s="151"/>
      <c r="D19" s="151"/>
      <c r="E19" s="3"/>
      <c r="F19" s="3"/>
      <c r="G19" s="3"/>
      <c r="H19" s="3"/>
      <c r="I19" s="3"/>
      <c r="J19" s="3"/>
    </row>
    <row r="20" spans="1:10">
      <c r="A20" s="154" t="s">
        <v>19</v>
      </c>
      <c r="B20" s="152" t="s">
        <v>143</v>
      </c>
      <c r="C20" s="151"/>
      <c r="D20" s="151"/>
      <c r="E20" s="3"/>
      <c r="F20" s="3"/>
      <c r="G20" s="3"/>
      <c r="H20" s="3"/>
      <c r="I20" s="3"/>
      <c r="J20" s="3"/>
    </row>
    <row r="21" spans="1:10">
      <c r="A21" s="3"/>
      <c r="B21" s="151"/>
      <c r="C21" s="151"/>
      <c r="D21" s="151"/>
      <c r="E21" s="3"/>
      <c r="F21" s="3"/>
      <c r="G21" s="3"/>
      <c r="H21" s="3"/>
      <c r="I21" s="3"/>
      <c r="J21" s="3"/>
    </row>
    <row r="22" spans="1:10">
      <c r="A22" s="157" t="s">
        <v>24</v>
      </c>
      <c r="B22" s="175" t="s">
        <v>29</v>
      </c>
      <c r="C22" s="174" t="s">
        <v>30</v>
      </c>
      <c r="D22" s="151"/>
      <c r="E22" s="3"/>
      <c r="F22" s="3"/>
      <c r="G22" s="3"/>
      <c r="H22" s="3"/>
      <c r="I22" s="3"/>
      <c r="J22" s="3"/>
    </row>
    <row r="23" spans="1:10" s="195" customFormat="1">
      <c r="A23" s="238" t="s">
        <v>232</v>
      </c>
      <c r="B23" s="272">
        <v>72000</v>
      </c>
      <c r="C23" s="246"/>
      <c r="D23" s="234"/>
      <c r="E23" s="196"/>
      <c r="F23" s="196"/>
      <c r="G23" s="196"/>
      <c r="H23" s="196"/>
      <c r="I23" s="196"/>
      <c r="J23" s="196"/>
    </row>
    <row r="24" spans="1:10">
      <c r="A24" s="47" t="s">
        <v>25</v>
      </c>
      <c r="B24" s="151">
        <v>0.78</v>
      </c>
      <c r="C24" s="67"/>
      <c r="D24" s="151"/>
      <c r="E24" s="3"/>
      <c r="F24" s="3"/>
      <c r="G24" s="3"/>
      <c r="H24" s="3"/>
      <c r="I24" s="3"/>
      <c r="J24" s="3"/>
    </row>
    <row r="25" spans="1:10" s="195" customFormat="1">
      <c r="A25" s="240" t="s">
        <v>233</v>
      </c>
      <c r="B25" s="262">
        <v>48000</v>
      </c>
      <c r="C25" s="197"/>
      <c r="D25" s="234"/>
      <c r="E25" s="196"/>
      <c r="F25" s="196"/>
      <c r="G25" s="196"/>
      <c r="H25" s="196"/>
      <c r="I25" s="196"/>
      <c r="J25" s="196"/>
    </row>
    <row r="26" spans="1:10">
      <c r="A26" s="47" t="s">
        <v>26</v>
      </c>
      <c r="B26" s="151">
        <v>13</v>
      </c>
      <c r="C26" s="67"/>
      <c r="D26" s="151"/>
      <c r="E26" s="3"/>
      <c r="F26" s="3"/>
      <c r="G26" s="3"/>
      <c r="H26" s="3"/>
      <c r="I26" s="3"/>
      <c r="J26" s="3"/>
    </row>
    <row r="27" spans="1:10">
      <c r="A27" s="47" t="s">
        <v>27</v>
      </c>
      <c r="B27" s="151" t="s">
        <v>191</v>
      </c>
      <c r="C27" s="67" t="s">
        <v>192</v>
      </c>
      <c r="D27" s="151"/>
      <c r="E27" s="3"/>
      <c r="F27" s="3"/>
      <c r="G27" s="3"/>
      <c r="H27" s="3"/>
      <c r="I27" s="3"/>
      <c r="J27" s="3"/>
    </row>
    <row r="28" spans="1:10">
      <c r="A28" s="47" t="s">
        <v>171</v>
      </c>
      <c r="B28" s="151" t="s">
        <v>193</v>
      </c>
      <c r="C28" s="67">
        <v>177</v>
      </c>
      <c r="D28" s="348" t="s">
        <v>187</v>
      </c>
      <c r="E28" s="349"/>
      <c r="F28" s="3"/>
      <c r="G28" s="3"/>
      <c r="H28" s="3"/>
      <c r="I28" s="3"/>
      <c r="J28" s="3"/>
    </row>
    <row r="29" spans="1:10">
      <c r="A29" s="154" t="s">
        <v>28</v>
      </c>
      <c r="B29" s="153" t="s">
        <v>239</v>
      </c>
      <c r="C29" s="152"/>
      <c r="D29" s="151"/>
      <c r="E29" s="3"/>
      <c r="F29" s="3"/>
      <c r="G29" s="3"/>
      <c r="H29" s="3"/>
      <c r="I29" s="3"/>
      <c r="J29" s="3"/>
    </row>
    <row r="30" spans="1:10" s="195" customFormat="1">
      <c r="A30" s="256" t="s">
        <v>234</v>
      </c>
      <c r="B30" s="274">
        <v>40000</v>
      </c>
      <c r="C30" s="273"/>
      <c r="D30" s="254"/>
    </row>
    <row r="31" spans="1:10">
      <c r="A31" s="3"/>
      <c r="B31" s="151"/>
      <c r="C31" s="151"/>
      <c r="D31" s="151"/>
      <c r="E31" s="3"/>
      <c r="F31" s="3"/>
      <c r="G31" s="3"/>
      <c r="H31" s="3"/>
      <c r="I31" s="3"/>
      <c r="J31" s="3"/>
    </row>
    <row r="32" spans="1:10">
      <c r="A32" s="157" t="s">
        <v>32</v>
      </c>
      <c r="B32" s="175" t="s">
        <v>29</v>
      </c>
      <c r="C32" s="174" t="s">
        <v>30</v>
      </c>
      <c r="D32" s="151"/>
      <c r="E32" s="3"/>
      <c r="F32" s="3"/>
      <c r="G32" s="3"/>
      <c r="H32" s="3"/>
      <c r="I32" s="3"/>
      <c r="J32" s="3"/>
    </row>
    <row r="33" spans="1:10">
      <c r="A33" s="47" t="s">
        <v>33</v>
      </c>
      <c r="B33" s="151" t="s">
        <v>194</v>
      </c>
      <c r="C33" s="67">
        <v>2283</v>
      </c>
      <c r="D33" s="348" t="s">
        <v>238</v>
      </c>
      <c r="E33" s="349"/>
      <c r="F33" s="3"/>
      <c r="G33" s="3"/>
      <c r="H33" s="3"/>
      <c r="I33" s="3"/>
      <c r="J33" s="3"/>
    </row>
    <row r="34" spans="1:10">
      <c r="A34" s="47" t="s">
        <v>134</v>
      </c>
      <c r="B34" s="151" t="s">
        <v>189</v>
      </c>
      <c r="C34" s="67"/>
      <c r="D34" s="151"/>
      <c r="E34" s="3"/>
      <c r="F34" s="3"/>
      <c r="G34" s="3"/>
      <c r="H34" s="3"/>
      <c r="I34" s="3"/>
      <c r="J34" s="3"/>
    </row>
    <row r="35" spans="1:10">
      <c r="A35" s="47" t="s">
        <v>135</v>
      </c>
      <c r="B35" s="151"/>
      <c r="C35" s="67"/>
      <c r="D35" s="151"/>
      <c r="E35" s="3"/>
      <c r="F35" s="3"/>
      <c r="G35" s="3"/>
      <c r="H35" s="3"/>
      <c r="I35" s="3"/>
      <c r="J35" s="3"/>
    </row>
    <row r="36" spans="1:10">
      <c r="A36" s="47" t="s">
        <v>133</v>
      </c>
      <c r="B36" s="151" t="s">
        <v>117</v>
      </c>
      <c r="C36" s="67"/>
      <c r="D36" s="151"/>
      <c r="E36" s="3"/>
      <c r="F36" s="3"/>
      <c r="G36" s="3"/>
      <c r="H36" s="3"/>
      <c r="I36" s="3"/>
      <c r="J36" s="3"/>
    </row>
    <row r="37" spans="1:10">
      <c r="A37" s="47" t="s">
        <v>138</v>
      </c>
      <c r="B37" s="151">
        <v>1380</v>
      </c>
      <c r="C37" s="67">
        <v>1380</v>
      </c>
      <c r="D37" s="151"/>
      <c r="E37" s="3"/>
      <c r="F37" s="3"/>
      <c r="G37" s="3"/>
      <c r="H37" s="3"/>
      <c r="I37" s="3"/>
      <c r="J37" s="3"/>
    </row>
    <row r="38" spans="1:10">
      <c r="A38" s="47" t="s">
        <v>137</v>
      </c>
      <c r="B38" s="173" t="s">
        <v>189</v>
      </c>
      <c r="C38" s="172" t="s">
        <v>190</v>
      </c>
      <c r="D38" s="151"/>
      <c r="E38" s="90"/>
      <c r="F38" s="3"/>
      <c r="G38" s="3"/>
      <c r="H38" s="3"/>
      <c r="I38" s="3"/>
      <c r="J38" s="3"/>
    </row>
    <row r="39" spans="1:10">
      <c r="A39" s="47" t="s">
        <v>34</v>
      </c>
      <c r="B39" s="151" t="s">
        <v>117</v>
      </c>
      <c r="C39" s="67"/>
      <c r="D39" s="151"/>
      <c r="E39" s="3"/>
      <c r="F39" s="3"/>
      <c r="G39" s="3"/>
      <c r="H39" s="3"/>
      <c r="I39" s="3"/>
      <c r="J39" s="3"/>
    </row>
    <row r="40" spans="1:10">
      <c r="A40" s="47" t="s">
        <v>136</v>
      </c>
      <c r="B40" s="151" t="s">
        <v>189</v>
      </c>
      <c r="C40" s="67"/>
      <c r="D40" s="151"/>
      <c r="E40" s="3"/>
      <c r="F40" s="3"/>
      <c r="G40" s="3"/>
      <c r="H40" s="3"/>
      <c r="I40" s="3"/>
      <c r="J40" s="3"/>
    </row>
    <row r="41" spans="1:10">
      <c r="A41" s="171" t="s">
        <v>169</v>
      </c>
      <c r="B41" s="170"/>
      <c r="C41" s="169"/>
      <c r="D41" s="151"/>
      <c r="E41" s="3"/>
      <c r="F41" s="3"/>
      <c r="G41" s="3"/>
      <c r="H41" s="3"/>
      <c r="I41" s="3"/>
      <c r="J41" s="3"/>
    </row>
    <row r="42" spans="1:10">
      <c r="A42" s="168" t="s">
        <v>170</v>
      </c>
      <c r="B42" s="167"/>
      <c r="C42" s="166"/>
      <c r="D42" s="151"/>
      <c r="E42" s="3"/>
      <c r="F42" s="3"/>
      <c r="G42" s="3"/>
      <c r="H42" s="3"/>
      <c r="I42" s="3"/>
      <c r="J42" s="3"/>
    </row>
    <row r="43" spans="1:10">
      <c r="A43" s="154" t="s">
        <v>35</v>
      </c>
      <c r="B43" s="153" t="s">
        <v>173</v>
      </c>
      <c r="C43" s="152" t="s">
        <v>195</v>
      </c>
      <c r="D43" s="346" t="s">
        <v>196</v>
      </c>
      <c r="E43" s="347"/>
      <c r="F43" s="3"/>
      <c r="G43" s="3"/>
      <c r="H43" s="3"/>
      <c r="I43" s="3"/>
      <c r="J43" s="3"/>
    </row>
    <row r="44" spans="1:10" ht="15.75" thickBot="1">
      <c r="A44" s="3"/>
      <c r="B44" s="151"/>
      <c r="C44" s="151" t="s">
        <v>166</v>
      </c>
      <c r="D44" s="151"/>
      <c r="E44" s="3"/>
      <c r="F44" s="3"/>
      <c r="G44" s="3"/>
      <c r="H44" s="3"/>
      <c r="I44" s="3"/>
      <c r="J44" s="3"/>
    </row>
    <row r="45" spans="1:10">
      <c r="A45" s="165" t="s">
        <v>156</v>
      </c>
      <c r="B45" s="164" t="s">
        <v>157</v>
      </c>
      <c r="C45" s="164" t="s">
        <v>100</v>
      </c>
      <c r="D45" s="164" t="s">
        <v>104</v>
      </c>
      <c r="E45" s="164" t="s">
        <v>107</v>
      </c>
      <c r="F45" s="163" t="s">
        <v>99</v>
      </c>
      <c r="G45" s="3"/>
      <c r="H45" s="3"/>
      <c r="I45" s="3"/>
      <c r="J45" s="3"/>
    </row>
    <row r="46" spans="1:10">
      <c r="A46" s="162" t="s">
        <v>160</v>
      </c>
      <c r="B46" s="3">
        <v>1376</v>
      </c>
      <c r="C46" s="3">
        <v>432</v>
      </c>
      <c r="D46" s="3">
        <v>256</v>
      </c>
      <c r="E46" s="3">
        <v>432</v>
      </c>
      <c r="F46" s="161">
        <v>256</v>
      </c>
      <c r="G46" s="3"/>
      <c r="H46" s="3"/>
      <c r="I46" s="3"/>
      <c r="J46" s="3"/>
    </row>
    <row r="47" spans="1:10">
      <c r="A47" s="162" t="s">
        <v>161</v>
      </c>
      <c r="B47" s="3">
        <v>258</v>
      </c>
      <c r="C47" s="3">
        <v>64</v>
      </c>
      <c r="D47" s="3">
        <v>48</v>
      </c>
      <c r="E47" s="3">
        <v>108</v>
      </c>
      <c r="F47" s="161">
        <v>38</v>
      </c>
      <c r="G47" s="3"/>
      <c r="H47" s="3"/>
      <c r="I47" s="3"/>
      <c r="J47" s="3"/>
    </row>
    <row r="48" spans="1:10" ht="15.75" thickBot="1">
      <c r="A48" s="160" t="s">
        <v>162</v>
      </c>
      <c r="B48" s="159">
        <v>20</v>
      </c>
      <c r="C48" s="159">
        <v>20</v>
      </c>
      <c r="D48" s="159">
        <v>0</v>
      </c>
      <c r="E48" s="159">
        <v>0</v>
      </c>
      <c r="F48" s="158">
        <v>0</v>
      </c>
      <c r="G48" s="3"/>
      <c r="H48" s="3"/>
      <c r="I48" s="3"/>
      <c r="J48" s="3"/>
    </row>
    <row r="49" spans="1:10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>
      <c r="A50" s="157" t="s">
        <v>40</v>
      </c>
      <c r="B50" s="156"/>
      <c r="C50" s="155"/>
      <c r="D50" s="151"/>
      <c r="E50" s="3"/>
      <c r="F50" s="3"/>
      <c r="G50" s="3"/>
      <c r="H50" s="3"/>
      <c r="I50" s="3"/>
      <c r="J50" s="3"/>
    </row>
    <row r="51" spans="1:10">
      <c r="A51" s="154"/>
      <c r="B51" s="153"/>
      <c r="C51" s="152"/>
      <c r="D51" s="151"/>
      <c r="E51" s="3"/>
      <c r="F51" s="3"/>
      <c r="G51" s="3"/>
      <c r="H51" s="3"/>
      <c r="I51" s="3"/>
      <c r="J51" s="3"/>
    </row>
    <row r="52" spans="1:10">
      <c r="A52" s="3"/>
      <c r="B52" s="151"/>
      <c r="C52" s="151"/>
      <c r="D52" s="151"/>
      <c r="E52" s="3"/>
      <c r="F52" s="3"/>
      <c r="G52" s="3"/>
      <c r="H52" s="3"/>
      <c r="I52" s="3"/>
      <c r="J52" s="3"/>
    </row>
    <row r="53" spans="1:10">
      <c r="A53" s="10" t="s">
        <v>41</v>
      </c>
      <c r="B53" s="193">
        <v>40826</v>
      </c>
      <c r="C53" s="151"/>
      <c r="D53" s="151"/>
      <c r="E53" s="3"/>
      <c r="F53" s="3"/>
      <c r="G53" s="3"/>
      <c r="H53" s="3"/>
      <c r="I53" s="3"/>
      <c r="J53" s="3"/>
    </row>
    <row r="54" spans="1:10">
      <c r="A54" s="10" t="s">
        <v>42</v>
      </c>
      <c r="B54" s="289">
        <v>40967</v>
      </c>
      <c r="C54" s="151"/>
      <c r="D54" s="151"/>
      <c r="E54" s="3"/>
      <c r="F54" s="3"/>
      <c r="G54" s="3"/>
      <c r="H54" s="3"/>
      <c r="I54" s="3"/>
      <c r="J54" s="3"/>
    </row>
    <row r="55" spans="1:10">
      <c r="A55" s="10" t="s">
        <v>43</v>
      </c>
      <c r="B55" s="195" t="s">
        <v>110</v>
      </c>
      <c r="C55" s="151"/>
      <c r="D55" s="151"/>
      <c r="E55" s="3"/>
      <c r="F55" s="3"/>
      <c r="G55" s="3"/>
      <c r="H55" s="3"/>
      <c r="I55" s="3"/>
      <c r="J55" s="3"/>
    </row>
  </sheetData>
  <mergeCells count="3">
    <mergeCell ref="D43:E43"/>
    <mergeCell ref="D28:E28"/>
    <mergeCell ref="D33:E33"/>
  </mergeCells>
  <pageMargins left="0.75" right="0.75" top="1" bottom="1" header="0.5" footer="0.5"/>
  <pageSetup orientation="portrait" horizontalDpi="4294967292" verticalDpi="429496729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zoomScale="70" zoomScaleNormal="70" workbookViewId="0">
      <selection activeCell="C9" sqref="C9"/>
    </sheetView>
  </sheetViews>
  <sheetFormatPr defaultColWidth="22" defaultRowHeight="15"/>
  <cols>
    <col min="2" max="4" width="22" style="54"/>
  </cols>
  <sheetData>
    <row r="1" spans="1:12">
      <c r="A1" s="1" t="s">
        <v>109</v>
      </c>
    </row>
    <row r="2" spans="1:12">
      <c r="A2" s="26" t="s">
        <v>0</v>
      </c>
      <c r="B2" s="55" t="s">
        <v>77</v>
      </c>
      <c r="C2" s="76"/>
    </row>
    <row r="4" spans="1:12">
      <c r="A4" s="27" t="s">
        <v>1</v>
      </c>
      <c r="B4" s="56" t="s">
        <v>3</v>
      </c>
      <c r="H4" s="26" t="s">
        <v>10</v>
      </c>
      <c r="I4" s="28"/>
      <c r="J4" s="29"/>
    </row>
    <row r="5" spans="1:12">
      <c r="A5" s="30" t="s">
        <v>2</v>
      </c>
      <c r="B5" s="57" t="s">
        <v>4</v>
      </c>
      <c r="C5" s="57" t="s">
        <v>5</v>
      </c>
      <c r="D5" s="57" t="s">
        <v>6</v>
      </c>
      <c r="E5" s="298" t="s">
        <v>251</v>
      </c>
      <c r="H5" s="31" t="s">
        <v>4</v>
      </c>
      <c r="I5" s="31" t="s">
        <v>5</v>
      </c>
      <c r="J5" s="31" t="s">
        <v>6</v>
      </c>
      <c r="K5" s="10" t="s">
        <v>249</v>
      </c>
      <c r="L5" s="10" t="s">
        <v>250</v>
      </c>
    </row>
    <row r="6" spans="1:12">
      <c r="A6" s="30" t="s">
        <v>8</v>
      </c>
      <c r="B6" s="325">
        <v>595.25940000000003</v>
      </c>
      <c r="C6" s="325">
        <v>387.88510000000002</v>
      </c>
      <c r="D6" s="58">
        <f>B6-C6</f>
        <v>207.37430000000001</v>
      </c>
      <c r="E6" s="195" t="b">
        <f>IF(AND(D6&gt;J6-K6,D6&lt;J6+K6),TRUE, FALSE)</f>
        <v>1</v>
      </c>
      <c r="H6" s="195">
        <v>628</v>
      </c>
      <c r="I6" s="195">
        <v>379</v>
      </c>
      <c r="J6" s="42">
        <f>H6-I6</f>
        <v>249</v>
      </c>
      <c r="K6" s="195">
        <v>42.854190000000003</v>
      </c>
      <c r="L6" s="195">
        <v>60</v>
      </c>
    </row>
    <row r="7" spans="1:12">
      <c r="A7" s="97" t="s">
        <v>9</v>
      </c>
      <c r="B7" s="325">
        <v>9046.4384525205151</v>
      </c>
      <c r="C7" s="325">
        <v>5606.1922626025789</v>
      </c>
      <c r="D7" s="58">
        <f>B7-C7</f>
        <v>3440.2461899179361</v>
      </c>
      <c r="E7" s="195"/>
      <c r="H7" s="45">
        <v>0</v>
      </c>
      <c r="I7" s="38">
        <v>0</v>
      </c>
      <c r="J7" s="39">
        <f>H7-I7</f>
        <v>0</v>
      </c>
    </row>
    <row r="8" spans="1:12">
      <c r="A8" s="99"/>
      <c r="B8" s="100"/>
    </row>
    <row r="9" spans="1:12">
      <c r="A9" s="98" t="s">
        <v>11</v>
      </c>
      <c r="B9" s="62"/>
    </row>
    <row r="10" spans="1:12">
      <c r="A10" s="34" t="s">
        <v>12</v>
      </c>
      <c r="B10" s="62" t="s">
        <v>78</v>
      </c>
      <c r="D10"/>
    </row>
    <row r="11" spans="1:12">
      <c r="A11" s="34" t="s">
        <v>13</v>
      </c>
      <c r="B11" s="62">
        <v>91423</v>
      </c>
    </row>
    <row r="12" spans="1:12">
      <c r="A12" s="34" t="s">
        <v>14</v>
      </c>
      <c r="B12" s="62">
        <v>9</v>
      </c>
    </row>
    <row r="13" spans="1:12">
      <c r="A13" s="34" t="s">
        <v>139</v>
      </c>
      <c r="B13" s="62">
        <v>1390</v>
      </c>
    </row>
    <row r="14" spans="1:12">
      <c r="A14" s="34" t="s">
        <v>140</v>
      </c>
      <c r="B14" s="145">
        <v>11120</v>
      </c>
    </row>
    <row r="15" spans="1:12">
      <c r="A15" s="34" t="s">
        <v>15</v>
      </c>
      <c r="B15" s="62">
        <v>1</v>
      </c>
    </row>
    <row r="16" spans="1:12">
      <c r="A16" s="34" t="s">
        <v>141</v>
      </c>
      <c r="B16" s="62" t="s">
        <v>20</v>
      </c>
    </row>
    <row r="17" spans="1:4">
      <c r="A17" s="34" t="s">
        <v>16</v>
      </c>
      <c r="B17" s="62">
        <v>3</v>
      </c>
    </row>
    <row r="18" spans="1:4">
      <c r="A18" s="34" t="s">
        <v>17</v>
      </c>
      <c r="B18" s="62" t="s">
        <v>104</v>
      </c>
    </row>
    <row r="19" spans="1:4">
      <c r="A19" s="34" t="s">
        <v>18</v>
      </c>
      <c r="B19" s="62" t="s">
        <v>105</v>
      </c>
    </row>
    <row r="20" spans="1:4">
      <c r="A20" s="35" t="s">
        <v>19</v>
      </c>
      <c r="B20" s="63" t="s">
        <v>105</v>
      </c>
    </row>
    <row r="22" spans="1:4">
      <c r="A22" s="32" t="s">
        <v>24</v>
      </c>
      <c r="B22" s="64" t="s">
        <v>29</v>
      </c>
      <c r="C22" s="65" t="s">
        <v>30</v>
      </c>
    </row>
    <row r="23" spans="1:4" s="195" customFormat="1">
      <c r="A23" s="238" t="s">
        <v>232</v>
      </c>
      <c r="B23" s="267">
        <v>64000</v>
      </c>
      <c r="C23" s="268">
        <v>57600</v>
      </c>
      <c r="D23" s="233"/>
    </row>
    <row r="24" spans="1:4">
      <c r="A24" s="34" t="s">
        <v>25</v>
      </c>
      <c r="B24" s="68">
        <v>0.8</v>
      </c>
      <c r="C24" s="279">
        <v>0.96</v>
      </c>
    </row>
    <row r="25" spans="1:4" s="195" customFormat="1">
      <c r="A25" s="240" t="s">
        <v>233</v>
      </c>
      <c r="B25" s="270">
        <v>42000</v>
      </c>
      <c r="C25" s="269">
        <v>36000</v>
      </c>
      <c r="D25" s="233"/>
    </row>
    <row r="26" spans="1:4">
      <c r="A26" s="34" t="s">
        <v>26</v>
      </c>
      <c r="B26" s="281">
        <v>8.9</v>
      </c>
      <c r="C26" s="280">
        <v>16</v>
      </c>
    </row>
    <row r="27" spans="1:4">
      <c r="A27" s="34" t="s">
        <v>27</v>
      </c>
      <c r="B27" s="281" t="s">
        <v>240</v>
      </c>
      <c r="C27" s="74" t="s">
        <v>20</v>
      </c>
    </row>
    <row r="28" spans="1:4">
      <c r="A28" s="34" t="s">
        <v>171</v>
      </c>
      <c r="B28" s="77" t="s">
        <v>79</v>
      </c>
      <c r="C28" s="74">
        <v>75</v>
      </c>
    </row>
    <row r="29" spans="1:4">
      <c r="A29" s="35" t="s">
        <v>28</v>
      </c>
      <c r="B29" s="257" t="s">
        <v>241</v>
      </c>
      <c r="C29" s="81" t="s">
        <v>31</v>
      </c>
    </row>
    <row r="30" spans="1:4" s="195" customFormat="1">
      <c r="A30" s="256" t="s">
        <v>234</v>
      </c>
      <c r="B30" s="271">
        <v>180000</v>
      </c>
      <c r="C30" s="230"/>
      <c r="D30" s="254"/>
    </row>
    <row r="31" spans="1:4">
      <c r="B31" s="76"/>
      <c r="C31" s="76"/>
    </row>
    <row r="32" spans="1:4">
      <c r="A32" s="32" t="s">
        <v>32</v>
      </c>
      <c r="B32" s="78" t="s">
        <v>29</v>
      </c>
      <c r="C32" s="79" t="s">
        <v>30</v>
      </c>
    </row>
    <row r="33" spans="1:6">
      <c r="A33" s="34" t="s">
        <v>33</v>
      </c>
      <c r="B33" s="77">
        <v>2524</v>
      </c>
      <c r="C33" s="74" t="s">
        <v>57</v>
      </c>
    </row>
    <row r="34" spans="1:6">
      <c r="A34" s="34" t="s">
        <v>134</v>
      </c>
      <c r="B34" s="77">
        <v>0</v>
      </c>
      <c r="C34" s="74">
        <v>19</v>
      </c>
    </row>
    <row r="35" spans="1:6">
      <c r="A35" s="34" t="s">
        <v>135</v>
      </c>
      <c r="B35" s="77" t="s">
        <v>116</v>
      </c>
      <c r="C35" s="74"/>
    </row>
    <row r="36" spans="1:6">
      <c r="A36" s="34" t="s">
        <v>133</v>
      </c>
      <c r="B36" s="77" t="s">
        <v>142</v>
      </c>
      <c r="C36" s="74" t="s">
        <v>31</v>
      </c>
    </row>
    <row r="37" spans="1:6">
      <c r="A37" s="34" t="s">
        <v>138</v>
      </c>
      <c r="B37" s="283" t="s">
        <v>242</v>
      </c>
      <c r="C37" s="282">
        <v>1390</v>
      </c>
    </row>
    <row r="38" spans="1:6">
      <c r="A38" s="34" t="s">
        <v>137</v>
      </c>
      <c r="B38" s="283" t="s">
        <v>243</v>
      </c>
      <c r="C38" s="74" t="s">
        <v>75</v>
      </c>
    </row>
    <row r="39" spans="1:6">
      <c r="A39" s="34" t="s">
        <v>34</v>
      </c>
      <c r="B39" s="77" t="s">
        <v>36</v>
      </c>
      <c r="C39" s="74" t="s">
        <v>31</v>
      </c>
    </row>
    <row r="40" spans="1:6">
      <c r="A40" s="34" t="s">
        <v>136</v>
      </c>
      <c r="B40" s="77" t="s">
        <v>98</v>
      </c>
      <c r="C40" s="74"/>
    </row>
    <row r="41" spans="1:6">
      <c r="A41" s="35" t="s">
        <v>35</v>
      </c>
      <c r="B41" s="70" t="s">
        <v>175</v>
      </c>
      <c r="C41" s="63" t="s">
        <v>31</v>
      </c>
    </row>
    <row r="42" spans="1:6" ht="15.75" thickBot="1">
      <c r="C42" s="122" t="s">
        <v>166</v>
      </c>
    </row>
    <row r="43" spans="1:6">
      <c r="A43" s="106" t="s">
        <v>156</v>
      </c>
      <c r="B43" s="113" t="s">
        <v>157</v>
      </c>
      <c r="C43" s="113" t="s">
        <v>104</v>
      </c>
      <c r="D43" s="113" t="s">
        <v>107</v>
      </c>
      <c r="E43" s="113" t="s">
        <v>99</v>
      </c>
      <c r="F43" s="114" t="s">
        <v>100</v>
      </c>
    </row>
    <row r="44" spans="1:6">
      <c r="A44" s="107" t="s">
        <v>160</v>
      </c>
      <c r="B44" s="105">
        <v>1456</v>
      </c>
      <c r="C44" s="105">
        <v>280</v>
      </c>
      <c r="D44" s="136">
        <v>448</v>
      </c>
      <c r="E44" s="137">
        <v>280</v>
      </c>
      <c r="F44" s="132">
        <v>448</v>
      </c>
    </row>
    <row r="45" spans="1:6">
      <c r="A45" s="107" t="s">
        <v>161</v>
      </c>
      <c r="B45" s="105">
        <v>233</v>
      </c>
      <c r="C45" s="105">
        <v>54</v>
      </c>
      <c r="D45" s="136">
        <v>67.5</v>
      </c>
      <c r="E45" s="137">
        <v>55</v>
      </c>
      <c r="F45" s="132">
        <v>56.5</v>
      </c>
    </row>
    <row r="46" spans="1:6" ht="15.75" thickBot="1">
      <c r="A46" s="109" t="s">
        <v>162</v>
      </c>
      <c r="B46" s="110">
        <v>63</v>
      </c>
      <c r="C46" s="110">
        <v>21</v>
      </c>
      <c r="D46" s="130">
        <v>21</v>
      </c>
      <c r="E46" s="110">
        <v>21</v>
      </c>
      <c r="F46" s="129">
        <v>0</v>
      </c>
    </row>
    <row r="47" spans="1:6">
      <c r="A47" s="105"/>
      <c r="B47" s="105"/>
      <c r="C47" s="105"/>
      <c r="D47" s="105"/>
      <c r="E47" s="105"/>
      <c r="F47" s="105"/>
    </row>
    <row r="48" spans="1:6">
      <c r="A48" s="32" t="s">
        <v>40</v>
      </c>
      <c r="B48" s="71"/>
      <c r="C48" s="60"/>
    </row>
    <row r="49" spans="1:3">
      <c r="A49" s="35" t="s">
        <v>31</v>
      </c>
      <c r="B49" s="70"/>
      <c r="C49" s="63"/>
    </row>
    <row r="51" spans="1:3">
      <c r="A51" s="1" t="s">
        <v>41</v>
      </c>
      <c r="B51" s="290">
        <v>41071</v>
      </c>
    </row>
    <row r="52" spans="1:3">
      <c r="A52" s="1" t="s">
        <v>42</v>
      </c>
      <c r="B52" s="290">
        <v>41172</v>
      </c>
    </row>
    <row r="53" spans="1:3">
      <c r="A53" s="1" t="s">
        <v>43</v>
      </c>
      <c r="B53" s="54" t="s">
        <v>111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zoomScale="70" zoomScaleNormal="70" workbookViewId="0">
      <selection activeCell="C9" sqref="C9"/>
    </sheetView>
  </sheetViews>
  <sheetFormatPr defaultColWidth="22" defaultRowHeight="15"/>
  <cols>
    <col min="2" max="4" width="22" style="54"/>
  </cols>
  <sheetData>
    <row r="1" spans="1:12">
      <c r="A1" s="10" t="s">
        <v>109</v>
      </c>
    </row>
    <row r="2" spans="1:12">
      <c r="A2" s="26" t="s">
        <v>0</v>
      </c>
      <c r="B2" s="55" t="s">
        <v>80</v>
      </c>
      <c r="C2" s="76"/>
    </row>
    <row r="4" spans="1:12">
      <c r="A4" s="27" t="s">
        <v>1</v>
      </c>
      <c r="B4" s="56" t="s">
        <v>3</v>
      </c>
      <c r="H4" s="26" t="s">
        <v>10</v>
      </c>
      <c r="I4" s="28"/>
      <c r="J4" s="29"/>
    </row>
    <row r="5" spans="1:12">
      <c r="A5" s="30" t="s">
        <v>2</v>
      </c>
      <c r="B5" s="57" t="s">
        <v>4</v>
      </c>
      <c r="C5" s="57" t="s">
        <v>5</v>
      </c>
      <c r="D5" s="57" t="s">
        <v>6</v>
      </c>
      <c r="E5" s="298" t="s">
        <v>251</v>
      </c>
      <c r="H5" s="31" t="s">
        <v>4</v>
      </c>
      <c r="I5" s="31" t="s">
        <v>5</v>
      </c>
      <c r="J5" s="31" t="s">
        <v>6</v>
      </c>
      <c r="K5" s="10" t="s">
        <v>249</v>
      </c>
      <c r="L5" s="10" t="s">
        <v>250</v>
      </c>
    </row>
    <row r="6" spans="1:12">
      <c r="A6" s="30" t="s">
        <v>8</v>
      </c>
      <c r="B6" s="326">
        <v>478.97131000000002</v>
      </c>
      <c r="C6" s="326">
        <v>470.64726999999999</v>
      </c>
      <c r="D6" s="58">
        <f>B6-C6</f>
        <v>8.324040000000025</v>
      </c>
      <c r="E6" s="195" t="b">
        <f>IF(AND(D6&gt;J6-K6,D6&lt;J6+K6),TRUE, FALSE)</f>
        <v>0</v>
      </c>
      <c r="H6" s="91">
        <v>0</v>
      </c>
      <c r="I6" s="92">
        <v>0</v>
      </c>
      <c r="J6" s="89">
        <f>H6-I6</f>
        <v>0</v>
      </c>
    </row>
    <row r="7" spans="1:12">
      <c r="A7" s="30" t="s">
        <v>9</v>
      </c>
      <c r="B7" s="326">
        <v>8511.3042203985933</v>
      </c>
      <c r="C7" s="326">
        <v>6745.579425556858</v>
      </c>
      <c r="D7" s="58">
        <f>B7-C7</f>
        <v>1765.7247948417353</v>
      </c>
      <c r="E7" s="195" t="b">
        <f>IF(AND(D7&gt;J7-K7,D7&lt;J7+K7),TRUE, FALSE)</f>
        <v>1</v>
      </c>
      <c r="H7" s="35">
        <v>9813</v>
      </c>
      <c r="I7" s="94">
        <v>8314</v>
      </c>
      <c r="J7" s="40">
        <f>H7-I7</f>
        <v>1499</v>
      </c>
      <c r="K7" s="195">
        <v>451.99930000000001</v>
      </c>
      <c r="L7" s="128">
        <v>65</v>
      </c>
    </row>
    <row r="8" spans="1:12">
      <c r="A8" s="51"/>
      <c r="B8" s="59"/>
    </row>
    <row r="9" spans="1:12">
      <c r="A9" s="32" t="s">
        <v>11</v>
      </c>
      <c r="B9" s="60"/>
    </row>
    <row r="10" spans="1:12">
      <c r="A10" s="34" t="s">
        <v>12</v>
      </c>
      <c r="B10" s="62" t="s">
        <v>81</v>
      </c>
      <c r="D10"/>
    </row>
    <row r="11" spans="1:12">
      <c r="A11" s="34" t="s">
        <v>13</v>
      </c>
      <c r="B11" s="62">
        <v>91321</v>
      </c>
    </row>
    <row r="12" spans="1:12">
      <c r="A12" s="34" t="s">
        <v>14</v>
      </c>
      <c r="B12" s="62">
        <v>9</v>
      </c>
    </row>
    <row r="13" spans="1:12">
      <c r="A13" s="34" t="s">
        <v>139</v>
      </c>
      <c r="B13" s="54">
        <v>1794</v>
      </c>
      <c r="C13" s="101"/>
    </row>
    <row r="14" spans="1:12">
      <c r="A14" s="34" t="s">
        <v>140</v>
      </c>
      <c r="B14" s="62">
        <v>14352</v>
      </c>
    </row>
    <row r="15" spans="1:12">
      <c r="A15" s="34" t="s">
        <v>15</v>
      </c>
      <c r="B15" s="229">
        <v>2</v>
      </c>
    </row>
    <row r="16" spans="1:12">
      <c r="A16" s="34" t="s">
        <v>141</v>
      </c>
      <c r="B16" s="62" t="s">
        <v>20</v>
      </c>
    </row>
    <row r="17" spans="1:5">
      <c r="A17" s="34" t="s">
        <v>16</v>
      </c>
      <c r="B17" s="62">
        <v>4</v>
      </c>
    </row>
    <row r="18" spans="1:5">
      <c r="A18" s="34" t="s">
        <v>17</v>
      </c>
      <c r="B18" s="62" t="s">
        <v>100</v>
      </c>
    </row>
    <row r="19" spans="1:5">
      <c r="A19" s="34" t="s">
        <v>18</v>
      </c>
      <c r="B19" s="62" t="s">
        <v>245</v>
      </c>
    </row>
    <row r="20" spans="1:5">
      <c r="A20" s="35" t="s">
        <v>19</v>
      </c>
      <c r="B20" s="63" t="s">
        <v>144</v>
      </c>
    </row>
    <row r="22" spans="1:5">
      <c r="A22" s="48" t="s">
        <v>24</v>
      </c>
      <c r="B22" s="78" t="s">
        <v>29</v>
      </c>
      <c r="C22" s="79" t="s">
        <v>30</v>
      </c>
    </row>
    <row r="23" spans="1:5" s="195" customFormat="1">
      <c r="A23" s="238" t="s">
        <v>232</v>
      </c>
      <c r="B23" s="264">
        <v>72000</v>
      </c>
      <c r="C23" s="265">
        <v>78800</v>
      </c>
      <c r="D23" s="233"/>
    </row>
    <row r="24" spans="1:5">
      <c r="A24" s="49" t="s">
        <v>25</v>
      </c>
      <c r="B24" s="77">
        <v>0.8</v>
      </c>
      <c r="C24" s="284">
        <v>0.96</v>
      </c>
    </row>
    <row r="25" spans="1:5" s="195" customFormat="1">
      <c r="A25" s="240" t="s">
        <v>233</v>
      </c>
      <c r="B25" s="266">
        <v>36000</v>
      </c>
      <c r="C25" s="263">
        <v>34400</v>
      </c>
      <c r="D25" s="233"/>
    </row>
    <row r="26" spans="1:5">
      <c r="A26" s="49" t="s">
        <v>26</v>
      </c>
      <c r="B26" s="77">
        <v>8</v>
      </c>
      <c r="C26" s="285">
        <v>14.5</v>
      </c>
    </row>
    <row r="27" spans="1:5">
      <c r="A27" s="49" t="s">
        <v>27</v>
      </c>
      <c r="B27" s="76">
        <v>1</v>
      </c>
      <c r="C27" s="74">
        <v>6</v>
      </c>
    </row>
    <row r="28" spans="1:5">
      <c r="A28" s="49" t="s">
        <v>171</v>
      </c>
      <c r="B28" s="286" t="s">
        <v>244</v>
      </c>
      <c r="C28" s="285">
        <v>159</v>
      </c>
      <c r="D28" s="352" t="s">
        <v>187</v>
      </c>
      <c r="E28" s="353"/>
    </row>
    <row r="29" spans="1:5">
      <c r="A29" s="50" t="s">
        <v>28</v>
      </c>
      <c r="B29" s="80" t="s">
        <v>246</v>
      </c>
      <c r="C29" s="81" t="s">
        <v>31</v>
      </c>
    </row>
    <row r="30" spans="1:5" s="195" customFormat="1">
      <c r="A30" s="256" t="s">
        <v>234</v>
      </c>
      <c r="B30" s="257">
        <v>40000</v>
      </c>
      <c r="C30" s="230" t="s">
        <v>31</v>
      </c>
      <c r="D30" s="254"/>
    </row>
    <row r="31" spans="1:5">
      <c r="A31" s="46"/>
      <c r="B31" s="76"/>
      <c r="C31" s="76"/>
    </row>
    <row r="32" spans="1:5">
      <c r="A32" s="48" t="s">
        <v>32</v>
      </c>
      <c r="B32" s="78" t="s">
        <v>29</v>
      </c>
      <c r="C32" s="79" t="s">
        <v>30</v>
      </c>
    </row>
    <row r="33" spans="1:7">
      <c r="A33" s="49" t="s">
        <v>33</v>
      </c>
      <c r="B33" s="76" t="s">
        <v>247</v>
      </c>
      <c r="C33" s="285">
        <v>1908</v>
      </c>
      <c r="D33" s="352" t="s">
        <v>238</v>
      </c>
      <c r="E33" s="353"/>
    </row>
    <row r="34" spans="1:7">
      <c r="A34" s="49" t="s">
        <v>134</v>
      </c>
      <c r="B34" s="77">
        <v>0</v>
      </c>
      <c r="C34" s="74">
        <v>0</v>
      </c>
    </row>
    <row r="35" spans="1:7">
      <c r="A35" s="49" t="s">
        <v>135</v>
      </c>
      <c r="B35" s="77" t="s">
        <v>116</v>
      </c>
      <c r="C35" s="74" t="s">
        <v>101</v>
      </c>
    </row>
    <row r="36" spans="1:7">
      <c r="A36" s="49" t="s">
        <v>133</v>
      </c>
      <c r="B36" s="77" t="s">
        <v>117</v>
      </c>
      <c r="C36" s="74" t="s">
        <v>31</v>
      </c>
    </row>
    <row r="37" spans="1:7">
      <c r="A37" s="49" t="s">
        <v>138</v>
      </c>
      <c r="B37" s="147">
        <v>988</v>
      </c>
      <c r="C37" s="74" t="s">
        <v>31</v>
      </c>
    </row>
    <row r="38" spans="1:7" ht="43.15" customHeight="1">
      <c r="A38" s="49" t="s">
        <v>137</v>
      </c>
      <c r="B38" s="77">
        <v>19</v>
      </c>
      <c r="C38" s="287">
        <v>41</v>
      </c>
      <c r="D38" s="350" t="s">
        <v>230</v>
      </c>
      <c r="E38" s="351"/>
      <c r="F38" t="s">
        <v>248</v>
      </c>
    </row>
    <row r="39" spans="1:7">
      <c r="A39" s="49" t="s">
        <v>34</v>
      </c>
      <c r="B39" s="77" t="s">
        <v>36</v>
      </c>
      <c r="C39" s="74" t="s">
        <v>31</v>
      </c>
    </row>
    <row r="40" spans="1:7">
      <c r="A40" s="49" t="s">
        <v>136</v>
      </c>
      <c r="B40" s="77" t="s">
        <v>98</v>
      </c>
      <c r="C40" s="74"/>
    </row>
    <row r="41" spans="1:7">
      <c r="A41" s="50" t="s">
        <v>35</v>
      </c>
      <c r="B41" s="80" t="s">
        <v>176</v>
      </c>
      <c r="C41" s="81" t="s">
        <v>31</v>
      </c>
    </row>
    <row r="42" spans="1:7" ht="15.75" thickBot="1">
      <c r="C42" s="122" t="s">
        <v>166</v>
      </c>
    </row>
    <row r="43" spans="1:7">
      <c r="A43" s="106" t="s">
        <v>156</v>
      </c>
      <c r="B43" s="113" t="s">
        <v>157</v>
      </c>
      <c r="C43" s="113" t="s">
        <v>100</v>
      </c>
      <c r="D43" s="113" t="s">
        <v>104</v>
      </c>
      <c r="E43" s="113" t="s">
        <v>107</v>
      </c>
      <c r="F43" s="114" t="s">
        <v>99</v>
      </c>
      <c r="G43" s="131" t="s">
        <v>172</v>
      </c>
    </row>
    <row r="44" spans="1:7">
      <c r="A44" s="107" t="s">
        <v>160</v>
      </c>
      <c r="B44" s="126">
        <v>1728</v>
      </c>
      <c r="C44" s="126">
        <v>552</v>
      </c>
      <c r="D44" s="126">
        <v>208</v>
      </c>
      <c r="E44" s="126">
        <v>552</v>
      </c>
      <c r="F44" s="108">
        <v>416</v>
      </c>
      <c r="G44">
        <v>208</v>
      </c>
    </row>
    <row r="45" spans="1:7">
      <c r="A45" s="107" t="s">
        <v>161</v>
      </c>
      <c r="B45" s="126">
        <v>216</v>
      </c>
      <c r="C45" s="126">
        <v>108</v>
      </c>
      <c r="D45" s="126">
        <v>0</v>
      </c>
      <c r="E45" s="126">
        <v>108</v>
      </c>
      <c r="F45" s="108">
        <v>0</v>
      </c>
      <c r="G45">
        <v>0</v>
      </c>
    </row>
    <row r="46" spans="1:7" ht="15.75" thickBot="1">
      <c r="A46" s="109" t="s">
        <v>162</v>
      </c>
      <c r="B46" s="110">
        <v>33.299999999999997</v>
      </c>
      <c r="C46" s="110">
        <v>33.299999999999997</v>
      </c>
      <c r="D46" s="110">
        <v>0</v>
      </c>
      <c r="E46" s="110">
        <v>0</v>
      </c>
      <c r="F46" s="111">
        <v>0</v>
      </c>
      <c r="G46">
        <v>0</v>
      </c>
    </row>
    <row r="47" spans="1:7">
      <c r="A47" s="126"/>
      <c r="B47" s="126"/>
      <c r="C47" s="126"/>
      <c r="D47" s="126"/>
      <c r="E47" s="126"/>
      <c r="F47" s="126"/>
    </row>
    <row r="48" spans="1:7">
      <c r="A48" s="32" t="s">
        <v>40</v>
      </c>
      <c r="B48" s="71"/>
      <c r="C48" s="60"/>
    </row>
    <row r="49" spans="1:3">
      <c r="A49" s="35" t="s">
        <v>31</v>
      </c>
      <c r="B49" s="70"/>
      <c r="C49" s="63"/>
    </row>
    <row r="51" spans="1:3">
      <c r="A51" s="1" t="s">
        <v>41</v>
      </c>
      <c r="B51" s="73">
        <v>40878</v>
      </c>
    </row>
    <row r="52" spans="1:3">
      <c r="A52" s="1" t="s">
        <v>42</v>
      </c>
      <c r="B52" s="73">
        <v>40954</v>
      </c>
    </row>
    <row r="53" spans="1:3">
      <c r="A53" s="1" t="s">
        <v>43</v>
      </c>
      <c r="B53" s="54" t="s">
        <v>111</v>
      </c>
    </row>
  </sheetData>
  <mergeCells count="3">
    <mergeCell ref="D38:E38"/>
    <mergeCell ref="D28:E28"/>
    <mergeCell ref="D33:E33"/>
  </mergeCells>
  <pageMargins left="0.7" right="0.7" top="0.75" bottom="0.75" header="0.3" footer="0.3"/>
  <pageSetup orientation="portrait" horizontalDpi="4294967292" verticalDpi="429496729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zoomScale="70" zoomScaleNormal="70" workbookViewId="0">
      <selection activeCell="C9" sqref="C9"/>
    </sheetView>
  </sheetViews>
  <sheetFormatPr defaultColWidth="22" defaultRowHeight="15"/>
  <cols>
    <col min="2" max="4" width="22" style="54"/>
  </cols>
  <sheetData>
    <row r="1" spans="1:12">
      <c r="A1" s="10" t="s">
        <v>109</v>
      </c>
    </row>
    <row r="2" spans="1:12">
      <c r="A2" s="26" t="s">
        <v>0</v>
      </c>
      <c r="B2" s="55" t="s">
        <v>82</v>
      </c>
      <c r="C2" s="76"/>
    </row>
    <row r="4" spans="1:12">
      <c r="A4" s="27" t="s">
        <v>1</v>
      </c>
      <c r="B4" s="56" t="s">
        <v>3</v>
      </c>
      <c r="H4" s="26" t="s">
        <v>10</v>
      </c>
      <c r="I4" s="28"/>
      <c r="J4" s="29"/>
    </row>
    <row r="5" spans="1:12">
      <c r="A5" s="30" t="s">
        <v>2</v>
      </c>
      <c r="B5" s="57" t="s">
        <v>4</v>
      </c>
      <c r="C5" s="57" t="s">
        <v>5</v>
      </c>
      <c r="D5" s="57" t="s">
        <v>6</v>
      </c>
      <c r="E5" s="298" t="s">
        <v>251</v>
      </c>
      <c r="H5" s="31" t="s">
        <v>4</v>
      </c>
      <c r="I5" s="31" t="s">
        <v>5</v>
      </c>
      <c r="J5" s="31" t="s">
        <v>6</v>
      </c>
      <c r="K5" s="10" t="s">
        <v>249</v>
      </c>
      <c r="L5" s="10" t="s">
        <v>250</v>
      </c>
    </row>
    <row r="6" spans="1:12">
      <c r="A6" s="30" t="s">
        <v>8</v>
      </c>
      <c r="B6" s="327">
        <v>575.44222000000002</v>
      </c>
      <c r="C6" s="327">
        <v>541.47634000000005</v>
      </c>
      <c r="D6" s="58">
        <f>B6-C6</f>
        <v>33.96587999999997</v>
      </c>
      <c r="E6" s="195" t="b">
        <f>IF(AND(D6&gt;J6-K6,D6&lt;J6+K6),TRUE, FALSE)</f>
        <v>1</v>
      </c>
      <c r="H6" s="37">
        <v>718</v>
      </c>
      <c r="I6" s="36">
        <v>678</v>
      </c>
      <c r="J6" s="42">
        <f>H6-I6</f>
        <v>40</v>
      </c>
      <c r="K6">
        <v>30.2606</v>
      </c>
      <c r="L6">
        <v>60</v>
      </c>
    </row>
    <row r="7" spans="1:12">
      <c r="A7" s="30" t="s">
        <v>9</v>
      </c>
      <c r="B7" s="327">
        <v>5820.8376318874562</v>
      </c>
      <c r="C7" s="327">
        <v>5709.5858733880423</v>
      </c>
      <c r="D7" s="58">
        <f>B7-C7</f>
        <v>111.25175849941388</v>
      </c>
      <c r="E7" s="195" t="b">
        <f>IF(AND(D7&gt;J7-K7,D7&lt;J7+K7),TRUE, FALSE)</f>
        <v>0</v>
      </c>
      <c r="H7" s="50">
        <v>3853</v>
      </c>
      <c r="I7" s="127">
        <v>3558</v>
      </c>
      <c r="J7" s="40">
        <f>H7-I7</f>
        <v>295</v>
      </c>
      <c r="K7">
        <v>118.10120000000001</v>
      </c>
      <c r="L7">
        <v>69</v>
      </c>
    </row>
    <row r="8" spans="1:12">
      <c r="A8" s="51"/>
      <c r="B8" s="59"/>
    </row>
    <row r="9" spans="1:12">
      <c r="A9" s="32" t="s">
        <v>11</v>
      </c>
      <c r="B9" s="60"/>
    </row>
    <row r="10" spans="1:12">
      <c r="A10" s="34" t="s">
        <v>12</v>
      </c>
      <c r="B10" s="62">
        <v>1974</v>
      </c>
      <c r="D10"/>
    </row>
    <row r="11" spans="1:12">
      <c r="A11" s="34" t="s">
        <v>13</v>
      </c>
      <c r="B11" s="62">
        <v>92128</v>
      </c>
    </row>
    <row r="12" spans="1:12">
      <c r="A12" s="34" t="s">
        <v>14</v>
      </c>
      <c r="B12" s="62">
        <v>10</v>
      </c>
    </row>
    <row r="13" spans="1:12">
      <c r="A13" s="34" t="s">
        <v>139</v>
      </c>
      <c r="B13" s="62">
        <v>1457</v>
      </c>
    </row>
    <row r="14" spans="1:12">
      <c r="A14" s="34" t="s">
        <v>140</v>
      </c>
      <c r="B14" s="62">
        <v>14570</v>
      </c>
    </row>
    <row r="15" spans="1:12">
      <c r="A15" s="34" t="s">
        <v>15</v>
      </c>
      <c r="B15" s="62">
        <v>1</v>
      </c>
    </row>
    <row r="16" spans="1:12">
      <c r="A16" s="34" t="s">
        <v>141</v>
      </c>
      <c r="B16" s="62" t="s">
        <v>48</v>
      </c>
    </row>
    <row r="17" spans="1:5">
      <c r="A17" s="34" t="s">
        <v>16</v>
      </c>
      <c r="B17" s="62" t="s">
        <v>21</v>
      </c>
      <c r="E17" s="46"/>
    </row>
    <row r="18" spans="1:5">
      <c r="A18" s="34" t="s">
        <v>17</v>
      </c>
      <c r="B18" s="62" t="s">
        <v>129</v>
      </c>
      <c r="E18" s="46"/>
    </row>
    <row r="19" spans="1:5">
      <c r="A19" s="34" t="s">
        <v>18</v>
      </c>
      <c r="B19" s="62" t="s">
        <v>23</v>
      </c>
      <c r="E19" s="46"/>
    </row>
    <row r="20" spans="1:5">
      <c r="A20" s="35" t="s">
        <v>19</v>
      </c>
      <c r="B20" s="63" t="s">
        <v>144</v>
      </c>
      <c r="E20" s="46"/>
    </row>
    <row r="21" spans="1:5">
      <c r="E21" s="46"/>
    </row>
    <row r="22" spans="1:5">
      <c r="A22" s="32" t="s">
        <v>24</v>
      </c>
      <c r="B22" s="64" t="s">
        <v>29</v>
      </c>
      <c r="C22" s="65" t="s">
        <v>30</v>
      </c>
      <c r="E22" s="46"/>
    </row>
    <row r="23" spans="1:5" s="195" customFormat="1">
      <c r="A23" s="238" t="s">
        <v>232</v>
      </c>
      <c r="B23" s="250">
        <v>80000</v>
      </c>
      <c r="C23" s="247"/>
      <c r="D23" s="233"/>
      <c r="E23" s="141"/>
    </row>
    <row r="24" spans="1:5">
      <c r="A24" s="34" t="s">
        <v>25</v>
      </c>
      <c r="B24" s="77">
        <v>0.8</v>
      </c>
      <c r="C24" s="74">
        <v>0.8</v>
      </c>
      <c r="E24" s="46"/>
    </row>
    <row r="25" spans="1:5" s="195" customFormat="1">
      <c r="A25" s="240" t="s">
        <v>233</v>
      </c>
      <c r="B25" s="251">
        <v>36000</v>
      </c>
      <c r="C25" s="145"/>
      <c r="D25" s="233"/>
      <c r="E25" s="141"/>
    </row>
    <row r="26" spans="1:5">
      <c r="A26" s="34" t="s">
        <v>26</v>
      </c>
      <c r="B26" s="77">
        <v>10</v>
      </c>
      <c r="C26" s="74">
        <v>10</v>
      </c>
      <c r="E26" s="46"/>
    </row>
    <row r="27" spans="1:5">
      <c r="A27" s="34" t="s">
        <v>27</v>
      </c>
      <c r="B27" s="77">
        <v>4.2</v>
      </c>
      <c r="C27" s="74">
        <v>6</v>
      </c>
      <c r="E27" s="46"/>
    </row>
    <row r="28" spans="1:5">
      <c r="A28" s="34" t="s">
        <v>171</v>
      </c>
      <c r="B28" s="77">
        <v>300</v>
      </c>
      <c r="C28" s="74">
        <v>228</v>
      </c>
      <c r="E28" s="46"/>
    </row>
    <row r="29" spans="1:5">
      <c r="A29" s="35" t="s">
        <v>28</v>
      </c>
      <c r="B29" s="80" t="s">
        <v>235</v>
      </c>
      <c r="C29" s="149" t="s">
        <v>31</v>
      </c>
      <c r="E29" s="46"/>
    </row>
    <row r="30" spans="1:5" s="195" customFormat="1">
      <c r="A30" s="256" t="s">
        <v>234</v>
      </c>
      <c r="B30" s="260">
        <v>40000</v>
      </c>
      <c r="C30" s="149" t="s">
        <v>31</v>
      </c>
      <c r="D30" s="254"/>
    </row>
    <row r="31" spans="1:5">
      <c r="B31" s="76"/>
      <c r="C31" s="76"/>
      <c r="E31" s="46"/>
    </row>
    <row r="32" spans="1:5">
      <c r="A32" s="32" t="s">
        <v>32</v>
      </c>
      <c r="B32" s="78" t="s">
        <v>29</v>
      </c>
      <c r="C32" s="79" t="s">
        <v>30</v>
      </c>
      <c r="E32" s="46"/>
    </row>
    <row r="33" spans="1:6">
      <c r="A33" s="34" t="s">
        <v>33</v>
      </c>
      <c r="B33" s="77">
        <v>2630</v>
      </c>
      <c r="C33" s="74">
        <v>1546</v>
      </c>
      <c r="E33" s="46"/>
    </row>
    <row r="34" spans="1:6">
      <c r="A34" s="34" t="s">
        <v>134</v>
      </c>
      <c r="B34" s="77">
        <v>0</v>
      </c>
      <c r="C34" s="74"/>
      <c r="E34" s="46"/>
    </row>
    <row r="35" spans="1:6">
      <c r="A35" s="34" t="s">
        <v>135</v>
      </c>
      <c r="B35" s="77" t="s">
        <v>31</v>
      </c>
      <c r="C35" s="74" t="s">
        <v>31</v>
      </c>
      <c r="E35" s="46"/>
    </row>
    <row r="36" spans="1:6">
      <c r="A36" s="34" t="s">
        <v>133</v>
      </c>
      <c r="B36" s="77" t="s">
        <v>117</v>
      </c>
      <c r="C36" s="74"/>
      <c r="E36" s="46"/>
    </row>
    <row r="37" spans="1:6">
      <c r="A37" s="34" t="s">
        <v>138</v>
      </c>
      <c r="B37" s="147">
        <v>600</v>
      </c>
      <c r="C37" s="74" t="s">
        <v>31</v>
      </c>
      <c r="E37" s="46"/>
    </row>
    <row r="38" spans="1:6">
      <c r="A38" s="34" t="s">
        <v>137</v>
      </c>
      <c r="B38" s="68">
        <v>15</v>
      </c>
      <c r="C38" s="62">
        <v>38</v>
      </c>
      <c r="E38" s="46"/>
    </row>
    <row r="39" spans="1:6" s="123" customFormat="1">
      <c r="A39" s="120" t="s">
        <v>167</v>
      </c>
      <c r="B39" s="119">
        <v>857</v>
      </c>
      <c r="C39" s="118"/>
      <c r="D39" s="125"/>
      <c r="E39" s="124"/>
    </row>
    <row r="40" spans="1:6" s="123" customFormat="1">
      <c r="A40" s="120" t="s">
        <v>168</v>
      </c>
      <c r="B40" s="119">
        <v>19</v>
      </c>
      <c r="C40" s="118">
        <v>19</v>
      </c>
      <c r="D40" s="125"/>
      <c r="E40" s="124"/>
    </row>
    <row r="41" spans="1:6">
      <c r="A41" s="34" t="s">
        <v>34</v>
      </c>
      <c r="B41" s="68" t="s">
        <v>36</v>
      </c>
      <c r="C41" s="62"/>
      <c r="E41" s="46"/>
    </row>
    <row r="42" spans="1:6">
      <c r="A42" s="34" t="s">
        <v>136</v>
      </c>
      <c r="B42" s="68" t="s">
        <v>98</v>
      </c>
      <c r="C42" s="62"/>
      <c r="E42" s="46"/>
    </row>
    <row r="43" spans="1:6" s="138" customFormat="1">
      <c r="A43" s="139" t="s">
        <v>177</v>
      </c>
      <c r="B43" s="144" t="s">
        <v>178</v>
      </c>
      <c r="C43" s="143"/>
      <c r="D43" s="142"/>
      <c r="E43" s="141"/>
    </row>
    <row r="44" spans="1:6" ht="40.9" customHeight="1">
      <c r="A44" s="35" t="s">
        <v>179</v>
      </c>
      <c r="B44" s="72" t="s">
        <v>152</v>
      </c>
      <c r="C44" s="63"/>
      <c r="E44" s="46"/>
    </row>
    <row r="45" spans="1:6" ht="15.75" thickBot="1">
      <c r="C45" s="122" t="s">
        <v>166</v>
      </c>
      <c r="E45" s="46"/>
    </row>
    <row r="46" spans="1:6">
      <c r="A46" s="106" t="s">
        <v>156</v>
      </c>
      <c r="B46" s="113" t="s">
        <v>157</v>
      </c>
      <c r="C46" s="113" t="s">
        <v>129</v>
      </c>
      <c r="D46" s="113" t="s">
        <v>22</v>
      </c>
      <c r="E46" s="113" t="s">
        <v>159</v>
      </c>
      <c r="F46" s="114" t="s">
        <v>158</v>
      </c>
    </row>
    <row r="47" spans="1:6">
      <c r="A47" s="107" t="s">
        <v>160</v>
      </c>
      <c r="B47" s="105">
        <v>1926</v>
      </c>
      <c r="C47" s="105">
        <v>333</v>
      </c>
      <c r="D47" s="105">
        <v>630</v>
      </c>
      <c r="E47" s="105">
        <v>333</v>
      </c>
      <c r="F47" s="108">
        <v>630</v>
      </c>
    </row>
    <row r="48" spans="1:6">
      <c r="A48" s="107" t="s">
        <v>161</v>
      </c>
      <c r="B48" s="105">
        <v>305</v>
      </c>
      <c r="C48" s="105">
        <v>42</v>
      </c>
      <c r="D48" s="105">
        <v>129</v>
      </c>
      <c r="E48" s="105">
        <v>134</v>
      </c>
      <c r="F48" s="108"/>
    </row>
    <row r="49" spans="1:6" ht="15.75" thickBot="1">
      <c r="A49" s="109" t="s">
        <v>162</v>
      </c>
      <c r="B49" s="110">
        <v>21</v>
      </c>
      <c r="C49" s="110"/>
      <c r="D49" s="110">
        <v>21</v>
      </c>
      <c r="E49" s="110"/>
      <c r="F49" s="111"/>
    </row>
    <row r="50" spans="1:6">
      <c r="A50" s="105"/>
      <c r="B50" s="105"/>
      <c r="C50" s="105"/>
      <c r="D50" s="105"/>
      <c r="E50" s="105"/>
      <c r="F50" s="105"/>
    </row>
    <row r="51" spans="1:6">
      <c r="A51" s="32" t="s">
        <v>40</v>
      </c>
      <c r="B51" s="71"/>
      <c r="C51" s="60"/>
    </row>
    <row r="52" spans="1:6">
      <c r="A52" s="35"/>
      <c r="B52" s="70"/>
      <c r="C52" s="63"/>
    </row>
    <row r="54" spans="1:6">
      <c r="A54" s="1" t="s">
        <v>41</v>
      </c>
      <c r="B54" s="199">
        <v>41051</v>
      </c>
    </row>
    <row r="55" spans="1:6">
      <c r="A55" s="1" t="s">
        <v>42</v>
      </c>
      <c r="B55" s="199">
        <v>41079</v>
      </c>
    </row>
    <row r="56" spans="1:6">
      <c r="A56" s="1" t="s">
        <v>43</v>
      </c>
      <c r="B56" t="s">
        <v>151</v>
      </c>
    </row>
  </sheetData>
  <pageMargins left="0.7" right="0.7" top="0.75" bottom="0.75" header="0.3" footer="0.3"/>
  <pageSetup orientation="portrait" horizontalDpi="4294967292" verticalDpi="429496729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zoomScale="70" zoomScaleNormal="70" workbookViewId="0">
      <selection activeCell="E15" sqref="E15"/>
    </sheetView>
  </sheetViews>
  <sheetFormatPr defaultColWidth="22" defaultRowHeight="15"/>
  <cols>
    <col min="1" max="1" width="22" style="138"/>
    <col min="2" max="4" width="22" style="142"/>
    <col min="5" max="16384" width="22" style="138"/>
  </cols>
  <sheetData>
    <row r="1" spans="1:12">
      <c r="A1" s="10" t="s">
        <v>109</v>
      </c>
    </row>
    <row r="2" spans="1:12">
      <c r="A2" s="26" t="s">
        <v>0</v>
      </c>
      <c r="B2" s="55" t="s">
        <v>198</v>
      </c>
      <c r="D2" s="146"/>
    </row>
    <row r="4" spans="1:12">
      <c r="A4" s="27" t="s">
        <v>1</v>
      </c>
      <c r="B4" s="56" t="s">
        <v>3</v>
      </c>
      <c r="H4" s="26" t="s">
        <v>10</v>
      </c>
      <c r="I4" s="28"/>
      <c r="J4" s="29"/>
    </row>
    <row r="5" spans="1:12">
      <c r="A5" s="30" t="s">
        <v>2</v>
      </c>
      <c r="B5" s="57" t="s">
        <v>4</v>
      </c>
      <c r="C5" s="57" t="s">
        <v>5</v>
      </c>
      <c r="D5" s="57" t="s">
        <v>6</v>
      </c>
      <c r="E5" s="298" t="s">
        <v>251</v>
      </c>
      <c r="H5" s="31" t="s">
        <v>4</v>
      </c>
      <c r="I5" s="31" t="s">
        <v>5</v>
      </c>
      <c r="J5" s="31" t="s">
        <v>6</v>
      </c>
      <c r="K5" s="10" t="s">
        <v>249</v>
      </c>
      <c r="L5" s="10" t="s">
        <v>250</v>
      </c>
    </row>
    <row r="6" spans="1:12">
      <c r="A6" s="30" t="s">
        <v>8</v>
      </c>
      <c r="B6" s="328">
        <v>765.91134</v>
      </c>
      <c r="C6" s="328">
        <v>540.57592999999997</v>
      </c>
      <c r="D6" s="58">
        <f>B6-C6</f>
        <v>225.33541000000002</v>
      </c>
      <c r="E6" s="195" t="b">
        <f>IF(AND(D6&gt;J6-K6,D6&lt;J6+K6),TRUE, FALSE)</f>
        <v>0</v>
      </c>
      <c r="H6" s="37">
        <v>574</v>
      </c>
      <c r="I6" s="36">
        <v>529</v>
      </c>
      <c r="J6" s="42">
        <f>H6-I6</f>
        <v>45</v>
      </c>
      <c r="K6" s="138">
        <v>7.4030570000000004</v>
      </c>
      <c r="L6" s="128">
        <v>61</v>
      </c>
    </row>
    <row r="7" spans="1:12">
      <c r="A7" s="30" t="s">
        <v>9</v>
      </c>
      <c r="B7" s="328">
        <v>7180.9311254396252</v>
      </c>
      <c r="C7" s="328">
        <v>6723.8625439624857</v>
      </c>
      <c r="D7" s="58">
        <f>B7-C7</f>
        <v>457.06858147713956</v>
      </c>
      <c r="E7" s="195" t="b">
        <f>IF(AND(D7&gt;J7-K7,D7&lt;J7+K7),TRUE, FALSE)</f>
        <v>1</v>
      </c>
      <c r="H7" s="140">
        <v>7200</v>
      </c>
      <c r="I7" s="94">
        <v>6439</v>
      </c>
      <c r="J7" s="40">
        <f>H7-I7</f>
        <v>761</v>
      </c>
      <c r="K7" s="138">
        <v>343.36309999999997</v>
      </c>
      <c r="L7" s="128">
        <v>63</v>
      </c>
    </row>
    <row r="8" spans="1:12">
      <c r="A8" s="51"/>
      <c r="B8" s="59"/>
    </row>
    <row r="9" spans="1:12">
      <c r="A9" s="32" t="s">
        <v>11</v>
      </c>
      <c r="B9" s="60"/>
    </row>
    <row r="10" spans="1:12">
      <c r="A10" s="47" t="s">
        <v>12</v>
      </c>
      <c r="B10" s="143">
        <v>1969</v>
      </c>
      <c r="D10" s="138"/>
    </row>
    <row r="11" spans="1:12">
      <c r="A11" s="47" t="s">
        <v>13</v>
      </c>
      <c r="B11" s="143">
        <v>92040</v>
      </c>
    </row>
    <row r="12" spans="1:12">
      <c r="A12" s="47" t="s">
        <v>14</v>
      </c>
      <c r="B12" s="143">
        <v>10</v>
      </c>
    </row>
    <row r="13" spans="1:12">
      <c r="A13" s="47" t="s">
        <v>139</v>
      </c>
      <c r="B13" s="143">
        <v>2009</v>
      </c>
    </row>
    <row r="14" spans="1:12">
      <c r="A14" s="47" t="s">
        <v>140</v>
      </c>
      <c r="B14" s="143">
        <v>17077</v>
      </c>
    </row>
    <row r="15" spans="1:12">
      <c r="A15" s="47" t="s">
        <v>15</v>
      </c>
      <c r="B15" s="143">
        <v>2</v>
      </c>
    </row>
    <row r="16" spans="1:12">
      <c r="A16" s="47" t="s">
        <v>141</v>
      </c>
      <c r="B16" s="61">
        <v>8.5</v>
      </c>
      <c r="E16" s="141"/>
    </row>
    <row r="17" spans="1:5">
      <c r="A17" s="139" t="s">
        <v>16</v>
      </c>
      <c r="B17" s="61">
        <v>3</v>
      </c>
      <c r="E17" s="141"/>
    </row>
    <row r="18" spans="1:5">
      <c r="A18" s="139" t="s">
        <v>17</v>
      </c>
      <c r="B18" s="143" t="s">
        <v>104</v>
      </c>
      <c r="E18" s="141"/>
    </row>
    <row r="19" spans="1:5">
      <c r="A19" s="139" t="s">
        <v>18</v>
      </c>
      <c r="B19" s="143" t="s">
        <v>199</v>
      </c>
      <c r="E19" s="141"/>
    </row>
    <row r="20" spans="1:5">
      <c r="A20" s="140" t="s">
        <v>19</v>
      </c>
      <c r="B20" s="63" t="s">
        <v>143</v>
      </c>
      <c r="E20" s="141"/>
    </row>
    <row r="21" spans="1:5">
      <c r="E21" s="141"/>
    </row>
    <row r="22" spans="1:5">
      <c r="A22" s="32" t="s">
        <v>24</v>
      </c>
      <c r="B22" s="64" t="s">
        <v>29</v>
      </c>
      <c r="C22" s="65" t="s">
        <v>30</v>
      </c>
      <c r="E22" s="141"/>
    </row>
    <row r="23" spans="1:5" s="195" customFormat="1">
      <c r="A23" s="238" t="s">
        <v>232</v>
      </c>
      <c r="B23" s="250">
        <v>72000</v>
      </c>
      <c r="C23" s="247"/>
      <c r="D23" s="233"/>
      <c r="E23" s="141"/>
    </row>
    <row r="24" spans="1:5">
      <c r="A24" s="139" t="s">
        <v>25</v>
      </c>
      <c r="B24" s="150">
        <v>0.8</v>
      </c>
      <c r="C24" s="145">
        <v>0.8</v>
      </c>
      <c r="E24" s="141"/>
    </row>
    <row r="25" spans="1:5" s="195" customFormat="1">
      <c r="A25" s="240" t="s">
        <v>233</v>
      </c>
      <c r="B25" s="251">
        <v>36000</v>
      </c>
      <c r="C25" s="145"/>
      <c r="D25" s="233"/>
      <c r="E25" s="141"/>
    </row>
    <row r="26" spans="1:5">
      <c r="A26" s="139" t="s">
        <v>26</v>
      </c>
      <c r="B26" s="150">
        <v>10</v>
      </c>
      <c r="C26" s="145">
        <v>10</v>
      </c>
      <c r="E26" s="141"/>
    </row>
    <row r="27" spans="1:5">
      <c r="A27" s="139" t="s">
        <v>27</v>
      </c>
      <c r="B27" s="138">
        <v>4.2</v>
      </c>
      <c r="C27" s="145">
        <v>6</v>
      </c>
      <c r="E27" s="141"/>
    </row>
    <row r="28" spans="1:5">
      <c r="A28" s="139" t="s">
        <v>171</v>
      </c>
      <c r="B28" s="147">
        <v>666</v>
      </c>
      <c r="C28" s="143">
        <v>131</v>
      </c>
      <c r="D28" s="142" t="s">
        <v>200</v>
      </c>
      <c r="E28" s="141"/>
    </row>
    <row r="29" spans="1:5">
      <c r="A29" s="140" t="s">
        <v>28</v>
      </c>
      <c r="B29" s="70" t="s">
        <v>235</v>
      </c>
      <c r="C29" s="149"/>
      <c r="D29" s="198"/>
      <c r="E29" s="141"/>
    </row>
    <row r="30" spans="1:5" s="195" customFormat="1">
      <c r="A30" s="256" t="s">
        <v>234</v>
      </c>
      <c r="B30" s="259">
        <v>38000</v>
      </c>
      <c r="C30" s="149"/>
      <c r="D30" s="254"/>
    </row>
    <row r="31" spans="1:5">
      <c r="A31" s="141"/>
      <c r="B31" s="146"/>
      <c r="C31" s="146"/>
      <c r="D31" s="146"/>
      <c r="E31" s="141"/>
    </row>
    <row r="32" spans="1:5">
      <c r="A32" s="48" t="s">
        <v>32</v>
      </c>
      <c r="B32" s="78" t="s">
        <v>29</v>
      </c>
      <c r="C32" s="79" t="s">
        <v>30</v>
      </c>
      <c r="D32" s="146"/>
      <c r="E32" s="141"/>
    </row>
    <row r="33" spans="1:8">
      <c r="A33" s="49" t="s">
        <v>33</v>
      </c>
      <c r="B33" s="138">
        <v>3684</v>
      </c>
      <c r="C33" s="145">
        <v>2317</v>
      </c>
      <c r="D33" s="146"/>
      <c r="E33" s="141"/>
    </row>
    <row r="34" spans="1:8">
      <c r="A34" s="49" t="s">
        <v>134</v>
      </c>
      <c r="B34" s="147">
        <v>0</v>
      </c>
      <c r="C34" s="145">
        <v>0</v>
      </c>
      <c r="D34" s="146"/>
      <c r="E34" s="141"/>
    </row>
    <row r="35" spans="1:8">
      <c r="A35" s="49" t="s">
        <v>135</v>
      </c>
      <c r="B35" s="147">
        <v>0</v>
      </c>
      <c r="C35" s="145">
        <v>0</v>
      </c>
      <c r="D35" s="146"/>
      <c r="E35" s="141"/>
    </row>
    <row r="36" spans="1:8">
      <c r="A36" s="49" t="s">
        <v>133</v>
      </c>
      <c r="B36" s="138" t="s">
        <v>127</v>
      </c>
      <c r="C36" s="145" t="s">
        <v>201</v>
      </c>
      <c r="D36" s="146"/>
      <c r="E36" s="141"/>
    </row>
    <row r="37" spans="1:8">
      <c r="A37" s="49" t="s">
        <v>138</v>
      </c>
      <c r="B37" s="147" t="s">
        <v>186</v>
      </c>
      <c r="C37" s="145" t="s">
        <v>201</v>
      </c>
      <c r="D37" s="146"/>
      <c r="E37" s="141"/>
    </row>
    <row r="38" spans="1:8" ht="30">
      <c r="A38" s="49" t="s">
        <v>137</v>
      </c>
      <c r="B38" s="102" t="s">
        <v>185</v>
      </c>
      <c r="C38" s="192" t="s">
        <v>184</v>
      </c>
      <c r="D38" s="146"/>
      <c r="E38" s="90"/>
    </row>
    <row r="39" spans="1:8">
      <c r="A39" s="49" t="s">
        <v>34</v>
      </c>
      <c r="B39" s="138" t="s">
        <v>183</v>
      </c>
      <c r="C39" s="145"/>
      <c r="D39" s="146"/>
      <c r="E39" s="141"/>
    </row>
    <row r="40" spans="1:8">
      <c r="A40" s="49" t="s">
        <v>136</v>
      </c>
      <c r="B40" s="147" t="s">
        <v>102</v>
      </c>
      <c r="C40" s="145">
        <v>13</v>
      </c>
      <c r="D40" s="146"/>
      <c r="E40" s="141"/>
    </row>
    <row r="41" spans="1:8">
      <c r="A41" s="134" t="s">
        <v>169</v>
      </c>
      <c r="B41" s="135">
        <v>140</v>
      </c>
      <c r="C41" s="133"/>
      <c r="D41" s="146"/>
      <c r="E41" s="141"/>
    </row>
    <row r="42" spans="1:8">
      <c r="A42" s="191" t="s">
        <v>170</v>
      </c>
      <c r="B42" s="190">
        <v>0</v>
      </c>
      <c r="C42" s="189">
        <v>0</v>
      </c>
      <c r="D42" s="146"/>
      <c r="E42" s="141"/>
    </row>
    <row r="43" spans="1:8">
      <c r="A43" s="50" t="s">
        <v>35</v>
      </c>
      <c r="B43" s="148" t="s">
        <v>202</v>
      </c>
      <c r="C43" s="149" t="s">
        <v>201</v>
      </c>
      <c r="D43" s="146"/>
      <c r="E43" s="141"/>
    </row>
    <row r="44" spans="1:8" ht="15.75" thickBot="1">
      <c r="A44" s="141"/>
      <c r="B44" s="146"/>
      <c r="C44" s="142" t="s">
        <v>166</v>
      </c>
      <c r="D44" s="146"/>
      <c r="E44" s="141"/>
    </row>
    <row r="45" spans="1:8">
      <c r="A45" s="106" t="s">
        <v>156</v>
      </c>
      <c r="B45" s="113" t="s">
        <v>157</v>
      </c>
      <c r="C45" s="113" t="s">
        <v>100</v>
      </c>
      <c r="D45" s="113" t="s">
        <v>104</v>
      </c>
      <c r="E45" s="113" t="s">
        <v>107</v>
      </c>
      <c r="F45" s="114" t="s">
        <v>99</v>
      </c>
      <c r="G45" s="354" t="s">
        <v>203</v>
      </c>
      <c r="H45" s="355"/>
    </row>
    <row r="46" spans="1:8">
      <c r="A46" s="107" t="s">
        <v>160</v>
      </c>
      <c r="B46" s="137">
        <v>1864</v>
      </c>
      <c r="C46" s="137">
        <v>380</v>
      </c>
      <c r="D46" s="137">
        <v>552</v>
      </c>
      <c r="E46" s="137">
        <v>380</v>
      </c>
      <c r="F46" s="108">
        <v>552</v>
      </c>
      <c r="G46" s="138">
        <v>140</v>
      </c>
    </row>
    <row r="47" spans="1:8">
      <c r="A47" s="107" t="s">
        <v>161</v>
      </c>
      <c r="B47" s="137">
        <v>247</v>
      </c>
      <c r="C47" s="137">
        <v>37</v>
      </c>
      <c r="D47" s="137">
        <v>62</v>
      </c>
      <c r="E47" s="137">
        <v>36</v>
      </c>
      <c r="F47" s="108">
        <v>112</v>
      </c>
    </row>
    <row r="48" spans="1:8" ht="15.75" thickBot="1">
      <c r="A48" s="109" t="s">
        <v>162</v>
      </c>
      <c r="B48" s="110"/>
      <c r="C48" s="110"/>
      <c r="D48" s="110"/>
      <c r="E48" s="110"/>
      <c r="F48" s="111">
        <v>20</v>
      </c>
    </row>
    <row r="49" spans="1:6">
      <c r="A49" s="137"/>
      <c r="B49" s="137"/>
      <c r="C49" s="137"/>
      <c r="D49" s="137"/>
      <c r="E49" s="137"/>
      <c r="F49" s="137"/>
    </row>
    <row r="50" spans="1:6">
      <c r="A50" s="32" t="s">
        <v>40</v>
      </c>
      <c r="B50" s="71"/>
      <c r="C50" s="60"/>
      <c r="E50" s="141"/>
    </row>
    <row r="51" spans="1:6">
      <c r="A51" s="140"/>
      <c r="B51" s="70"/>
      <c r="C51" s="63"/>
      <c r="E51" s="141"/>
    </row>
    <row r="52" spans="1:6">
      <c r="E52" s="141"/>
    </row>
    <row r="53" spans="1:6">
      <c r="A53" s="1" t="s">
        <v>41</v>
      </c>
      <c r="B53" s="82">
        <v>41025</v>
      </c>
      <c r="E53" s="141"/>
    </row>
    <row r="54" spans="1:6">
      <c r="A54" s="1" t="s">
        <v>42</v>
      </c>
      <c r="B54" s="82">
        <v>41061</v>
      </c>
      <c r="E54" s="141"/>
    </row>
    <row r="55" spans="1:6">
      <c r="A55" s="1" t="s">
        <v>43</v>
      </c>
      <c r="B55" s="195" t="s">
        <v>151</v>
      </c>
      <c r="E55" s="141"/>
    </row>
  </sheetData>
  <mergeCells count="1">
    <mergeCell ref="G45:H45"/>
  </mergeCells>
  <pageMargins left="0.75" right="0.75" top="1" bottom="1" header="0.5" footer="0.5"/>
  <pageSetup orientation="portrait" horizontalDpi="4294967292" verticalDpi="429496729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zoomScale="70" zoomScaleNormal="70" workbookViewId="0">
      <selection activeCell="C9" sqref="C9"/>
    </sheetView>
  </sheetViews>
  <sheetFormatPr defaultColWidth="22" defaultRowHeight="15"/>
  <cols>
    <col min="1" max="16384" width="22" style="138"/>
  </cols>
  <sheetData>
    <row r="1" spans="1:12">
      <c r="A1" s="10" t="s">
        <v>109</v>
      </c>
      <c r="B1" s="151"/>
      <c r="C1" s="151"/>
      <c r="D1" s="151"/>
      <c r="E1" s="3"/>
      <c r="F1" s="3"/>
      <c r="G1" s="3"/>
      <c r="H1" s="3"/>
      <c r="I1" s="3"/>
      <c r="J1" s="3"/>
    </row>
    <row r="2" spans="1:12">
      <c r="A2" s="186" t="s">
        <v>0</v>
      </c>
      <c r="B2" s="188" t="s">
        <v>204</v>
      </c>
      <c r="C2" s="151"/>
      <c r="D2" s="151"/>
      <c r="E2" s="3"/>
      <c r="F2" s="3"/>
      <c r="G2" s="3"/>
      <c r="H2" s="3"/>
      <c r="I2" s="3"/>
      <c r="J2" s="3"/>
    </row>
    <row r="3" spans="1:12">
      <c r="A3" s="3"/>
      <c r="B3" s="151"/>
      <c r="C3" s="151"/>
      <c r="D3" s="151"/>
      <c r="E3" s="3"/>
      <c r="F3" s="3"/>
      <c r="G3" s="3"/>
      <c r="H3" s="3"/>
      <c r="I3" s="3"/>
      <c r="J3" s="3"/>
    </row>
    <row r="4" spans="1:12">
      <c r="A4" s="187" t="s">
        <v>1</v>
      </c>
      <c r="B4" s="182" t="s">
        <v>3</v>
      </c>
      <c r="C4" s="151"/>
      <c r="D4" s="151"/>
      <c r="E4" s="3"/>
      <c r="F4" s="3"/>
      <c r="G4" s="3"/>
      <c r="H4" s="186" t="s">
        <v>10</v>
      </c>
      <c r="I4" s="185"/>
      <c r="J4" s="184"/>
    </row>
    <row r="5" spans="1:12">
      <c r="A5" s="179" t="s">
        <v>2</v>
      </c>
      <c r="B5" s="183" t="s">
        <v>4</v>
      </c>
      <c r="C5" s="182" t="s">
        <v>5</v>
      </c>
      <c r="D5" s="182" t="s">
        <v>6</v>
      </c>
      <c r="E5" s="298" t="s">
        <v>251</v>
      </c>
      <c r="F5" s="3"/>
      <c r="G5" s="3"/>
      <c r="H5" s="181" t="s">
        <v>4</v>
      </c>
      <c r="I5" s="180" t="s">
        <v>5</v>
      </c>
      <c r="J5" s="180" t="s">
        <v>6</v>
      </c>
      <c r="K5" s="10" t="s">
        <v>249</v>
      </c>
      <c r="L5" s="10" t="s">
        <v>250</v>
      </c>
    </row>
    <row r="6" spans="1:12">
      <c r="A6" s="179" t="s">
        <v>8</v>
      </c>
      <c r="B6" s="329">
        <v>629.92161999999996</v>
      </c>
      <c r="C6" s="329">
        <v>511.45555999999999</v>
      </c>
      <c r="D6" s="166">
        <f>B6-C6</f>
        <v>118.46605999999997</v>
      </c>
      <c r="E6" s="195" t="b">
        <f>IF(AND(D6&gt;J6-K6,D6&lt;J6+K6),TRUE, FALSE)</f>
        <v>0</v>
      </c>
      <c r="F6" s="3"/>
      <c r="G6" s="3"/>
      <c r="H6" s="47">
        <v>502</v>
      </c>
      <c r="I6" s="3">
        <v>407</v>
      </c>
      <c r="J6" s="42">
        <f>H6-I6</f>
        <v>95</v>
      </c>
      <c r="K6" s="138">
        <v>5.1554019999999996</v>
      </c>
      <c r="L6" s="195">
        <v>62</v>
      </c>
    </row>
    <row r="7" spans="1:12">
      <c r="A7" s="179" t="s">
        <v>9</v>
      </c>
      <c r="B7" s="329">
        <v>6347.190504103165</v>
      </c>
      <c r="C7" s="329">
        <v>6234.7655334114888</v>
      </c>
      <c r="D7" s="166">
        <f>B7-C7</f>
        <v>112.42497069167621</v>
      </c>
      <c r="E7" s="195" t="b">
        <f>IF(AND(D7&gt;J7-K7,D7&lt;J7+K7),TRUE, FALSE)</f>
        <v>0</v>
      </c>
      <c r="F7" s="3"/>
      <c r="G7" s="3"/>
      <c r="H7" s="154">
        <v>4454</v>
      </c>
      <c r="I7" s="178">
        <v>4002</v>
      </c>
      <c r="J7" s="40">
        <f>H7-I7</f>
        <v>452</v>
      </c>
      <c r="K7" s="138">
        <v>99.131969999999995</v>
      </c>
      <c r="L7" s="294">
        <v>66</v>
      </c>
    </row>
    <row r="8" spans="1:12">
      <c r="A8" s="154"/>
      <c r="B8" s="152"/>
      <c r="C8" s="151"/>
      <c r="D8" s="151"/>
      <c r="E8" s="3"/>
      <c r="F8" s="3"/>
      <c r="G8" s="3"/>
      <c r="H8" s="3"/>
      <c r="I8" s="3"/>
      <c r="J8" s="3"/>
    </row>
    <row r="9" spans="1:12">
      <c r="A9" s="176" t="s">
        <v>11</v>
      </c>
      <c r="B9" s="67"/>
      <c r="C9" s="151"/>
      <c r="G9" s="3"/>
      <c r="H9" s="3"/>
      <c r="I9" s="3"/>
      <c r="J9" s="3"/>
    </row>
    <row r="10" spans="1:12">
      <c r="A10" s="47" t="s">
        <v>12</v>
      </c>
      <c r="B10" s="67">
        <v>1953</v>
      </c>
      <c r="C10" s="151"/>
      <c r="D10" s="3"/>
      <c r="F10" s="3"/>
      <c r="G10" s="3"/>
      <c r="H10" s="3"/>
      <c r="I10" s="3"/>
      <c r="J10" s="3"/>
    </row>
    <row r="11" spans="1:12">
      <c r="A11" s="47" t="s">
        <v>13</v>
      </c>
      <c r="B11" s="67">
        <v>92115</v>
      </c>
      <c r="C11" s="151"/>
      <c r="D11" s="151"/>
      <c r="E11" s="3"/>
      <c r="F11" s="3"/>
      <c r="G11" s="3"/>
      <c r="H11" s="3"/>
      <c r="I11" s="3"/>
      <c r="J11" s="3"/>
    </row>
    <row r="12" spans="1:12">
      <c r="A12" s="47" t="s">
        <v>14</v>
      </c>
      <c r="B12" s="67">
        <v>7</v>
      </c>
      <c r="C12" s="151"/>
      <c r="D12" s="151"/>
      <c r="E12" s="3"/>
      <c r="F12" s="3"/>
      <c r="G12" s="3"/>
      <c r="H12" s="3"/>
      <c r="I12" s="3"/>
      <c r="J12" s="3"/>
    </row>
    <row r="13" spans="1:12">
      <c r="A13" s="47" t="s">
        <v>139</v>
      </c>
      <c r="B13" s="67">
        <v>1732</v>
      </c>
      <c r="C13" s="151"/>
      <c r="D13" s="151"/>
      <c r="E13" s="3"/>
      <c r="F13" s="3"/>
      <c r="G13" s="3"/>
      <c r="H13" s="3"/>
      <c r="I13" s="3"/>
      <c r="J13" s="3"/>
    </row>
    <row r="14" spans="1:12">
      <c r="A14" s="47" t="s">
        <v>140</v>
      </c>
      <c r="B14" s="67">
        <v>13856</v>
      </c>
      <c r="C14" s="151"/>
      <c r="D14" s="151"/>
      <c r="E14" s="3"/>
      <c r="F14" s="3"/>
      <c r="G14" s="3"/>
      <c r="H14" s="3"/>
      <c r="I14" s="3"/>
      <c r="J14" s="3"/>
    </row>
    <row r="15" spans="1:12">
      <c r="A15" s="47" t="s">
        <v>15</v>
      </c>
      <c r="B15" s="67">
        <v>1</v>
      </c>
      <c r="C15" s="151"/>
      <c r="D15" s="151"/>
      <c r="E15" s="3"/>
      <c r="F15" s="3"/>
      <c r="G15" s="3"/>
      <c r="H15" s="3"/>
      <c r="I15" s="3"/>
      <c r="J15" s="3"/>
    </row>
    <row r="16" spans="1:12">
      <c r="A16" s="47" t="s">
        <v>141</v>
      </c>
      <c r="B16" s="67">
        <v>8</v>
      </c>
      <c r="C16" s="151"/>
      <c r="D16" s="151"/>
      <c r="E16" s="3"/>
      <c r="F16" s="3"/>
      <c r="G16" s="3"/>
      <c r="H16" s="3"/>
      <c r="I16" s="3"/>
      <c r="J16" s="3"/>
    </row>
    <row r="17" spans="1:11">
      <c r="A17" s="47" t="s">
        <v>16</v>
      </c>
      <c r="B17" s="67">
        <v>3</v>
      </c>
      <c r="C17" s="151"/>
      <c r="D17" s="151"/>
      <c r="E17" s="3"/>
      <c r="F17" s="3"/>
      <c r="G17" s="3"/>
      <c r="H17" s="3"/>
      <c r="I17" s="3"/>
      <c r="J17" s="3"/>
    </row>
    <row r="18" spans="1:11">
      <c r="A18" s="47" t="s">
        <v>17</v>
      </c>
      <c r="B18" s="67" t="s">
        <v>99</v>
      </c>
      <c r="C18" s="151"/>
      <c r="D18" s="151"/>
      <c r="E18" s="3"/>
      <c r="F18" s="3"/>
      <c r="G18" s="3"/>
      <c r="H18" s="3"/>
      <c r="I18" s="3"/>
      <c r="J18" s="3"/>
    </row>
    <row r="19" spans="1:11">
      <c r="A19" s="47" t="s">
        <v>18</v>
      </c>
      <c r="B19" s="67" t="s">
        <v>199</v>
      </c>
      <c r="C19" s="151"/>
      <c r="D19" s="151"/>
      <c r="E19" s="3"/>
      <c r="F19" s="3"/>
      <c r="G19" s="3"/>
      <c r="H19" s="3"/>
      <c r="I19" s="3"/>
      <c r="J19" s="3"/>
    </row>
    <row r="20" spans="1:11">
      <c r="A20" s="154" t="s">
        <v>19</v>
      </c>
      <c r="B20" s="152" t="s">
        <v>143</v>
      </c>
      <c r="C20" s="151"/>
      <c r="D20" s="151"/>
      <c r="E20" s="3"/>
      <c r="F20" s="3"/>
      <c r="G20" s="3"/>
      <c r="H20" s="3"/>
      <c r="I20" s="3"/>
      <c r="J20" s="3"/>
    </row>
    <row r="21" spans="1:11">
      <c r="A21" s="3"/>
      <c r="B21" s="151"/>
      <c r="C21" s="151"/>
      <c r="D21" s="151"/>
      <c r="E21" s="3"/>
      <c r="F21" s="3"/>
      <c r="G21" s="3"/>
      <c r="H21" s="3"/>
      <c r="I21" s="3"/>
      <c r="J21" s="3"/>
    </row>
    <row r="22" spans="1:11">
      <c r="A22" s="157" t="s">
        <v>24</v>
      </c>
      <c r="B22" s="211" t="s">
        <v>29</v>
      </c>
      <c r="C22" s="210" t="s">
        <v>30</v>
      </c>
      <c r="D22" s="201"/>
      <c r="E22" s="196"/>
      <c r="F22" s="196"/>
      <c r="G22" s="196"/>
      <c r="H22" s="356" t="s">
        <v>205</v>
      </c>
      <c r="I22" s="357"/>
      <c r="J22" s="357"/>
      <c r="K22" s="358"/>
    </row>
    <row r="23" spans="1:11" s="195" customFormat="1">
      <c r="A23" s="238" t="s">
        <v>232</v>
      </c>
      <c r="B23" s="252">
        <v>80000</v>
      </c>
      <c r="C23" s="246"/>
      <c r="D23" s="234"/>
      <c r="E23" s="196"/>
      <c r="F23" s="196"/>
      <c r="G23" s="196"/>
      <c r="H23" s="235"/>
      <c r="I23" s="236"/>
      <c r="J23" s="236"/>
      <c r="K23" s="237"/>
    </row>
    <row r="24" spans="1:11">
      <c r="A24" s="47" t="s">
        <v>25</v>
      </c>
      <c r="B24" s="201">
        <v>0.8</v>
      </c>
      <c r="C24" s="197">
        <v>0.8</v>
      </c>
      <c r="D24" s="201"/>
      <c r="E24" s="196"/>
      <c r="F24" s="196"/>
      <c r="G24" s="196"/>
      <c r="H24" s="212" t="s">
        <v>206</v>
      </c>
      <c r="I24" s="212" t="s">
        <v>207</v>
      </c>
      <c r="J24" s="212" t="s">
        <v>208</v>
      </c>
      <c r="K24" s="212" t="s">
        <v>209</v>
      </c>
    </row>
    <row r="25" spans="1:11" s="195" customFormat="1">
      <c r="A25" s="240" t="s">
        <v>233</v>
      </c>
      <c r="B25" s="253">
        <v>48000</v>
      </c>
      <c r="C25" s="197"/>
      <c r="D25" s="234"/>
      <c r="E25" s="196"/>
      <c r="F25" s="196"/>
      <c r="G25" s="196"/>
      <c r="H25" s="212"/>
      <c r="I25" s="212"/>
      <c r="J25" s="212"/>
      <c r="K25" s="212"/>
    </row>
    <row r="26" spans="1:11">
      <c r="A26" s="47" t="s">
        <v>26</v>
      </c>
      <c r="B26" s="201">
        <v>9.6999999999999993</v>
      </c>
      <c r="C26" s="197">
        <v>9.6999999999999993</v>
      </c>
      <c r="D26" s="201"/>
      <c r="E26" s="196"/>
      <c r="F26" s="196"/>
      <c r="G26" s="196"/>
      <c r="H26" s="212" t="s">
        <v>100</v>
      </c>
      <c r="I26" s="212">
        <v>227</v>
      </c>
      <c r="J26" s="212">
        <v>0</v>
      </c>
      <c r="K26" s="212">
        <v>0</v>
      </c>
    </row>
    <row r="27" spans="1:11">
      <c r="A27" s="47" t="s">
        <v>27</v>
      </c>
      <c r="B27" s="201">
        <v>4.2</v>
      </c>
      <c r="C27" s="197">
        <v>4.2</v>
      </c>
      <c r="D27" s="201"/>
      <c r="E27" s="196"/>
      <c r="F27" s="196"/>
      <c r="G27" s="196"/>
      <c r="H27" s="212" t="s">
        <v>104</v>
      </c>
      <c r="I27" s="212">
        <v>488</v>
      </c>
      <c r="J27" s="212">
        <v>0</v>
      </c>
      <c r="K27" s="212">
        <v>0</v>
      </c>
    </row>
    <row r="28" spans="1:11">
      <c r="A28" s="47" t="s">
        <v>171</v>
      </c>
      <c r="B28" s="201">
        <v>306</v>
      </c>
      <c r="C28" s="197">
        <v>144</v>
      </c>
      <c r="D28" s="201"/>
      <c r="E28" s="196"/>
      <c r="F28" s="196"/>
      <c r="G28" s="196"/>
      <c r="H28" s="212" t="s">
        <v>107</v>
      </c>
      <c r="I28" s="212">
        <v>227</v>
      </c>
      <c r="J28" s="212">
        <v>0</v>
      </c>
      <c r="K28" s="212">
        <v>0</v>
      </c>
    </row>
    <row r="29" spans="1:11">
      <c r="A29" s="154" t="s">
        <v>28</v>
      </c>
      <c r="B29" s="203" t="s">
        <v>235</v>
      </c>
      <c r="C29" s="261" t="s">
        <v>31</v>
      </c>
      <c r="E29" s="196"/>
      <c r="F29" s="196"/>
      <c r="G29" s="196" t="s">
        <v>166</v>
      </c>
      <c r="H29" s="212" t="s">
        <v>99</v>
      </c>
      <c r="I29" s="212">
        <v>488</v>
      </c>
      <c r="J29" s="212">
        <v>0</v>
      </c>
      <c r="K29" s="212">
        <v>13</v>
      </c>
    </row>
    <row r="30" spans="1:11" s="195" customFormat="1">
      <c r="A30" s="256" t="s">
        <v>234</v>
      </c>
      <c r="B30" s="259">
        <v>40000</v>
      </c>
      <c r="C30" s="149" t="s">
        <v>31</v>
      </c>
      <c r="D30" s="254"/>
    </row>
    <row r="31" spans="1:11">
      <c r="A31" s="3"/>
      <c r="B31" s="201"/>
      <c r="C31" s="201"/>
      <c r="D31" s="201"/>
      <c r="E31" s="196"/>
      <c r="F31" s="196"/>
      <c r="G31" s="196"/>
      <c r="H31" s="196"/>
      <c r="I31" s="196"/>
      <c r="J31" s="196"/>
      <c r="K31" s="195"/>
    </row>
    <row r="32" spans="1:11">
      <c r="A32" s="157" t="s">
        <v>32</v>
      </c>
      <c r="B32" s="211" t="s">
        <v>29</v>
      </c>
      <c r="C32" s="210" t="s">
        <v>30</v>
      </c>
      <c r="D32" s="201"/>
      <c r="E32" s="196"/>
      <c r="F32" s="196"/>
      <c r="G32" s="196"/>
      <c r="H32" s="359" t="s">
        <v>210</v>
      </c>
      <c r="I32" s="359"/>
      <c r="J32" s="359"/>
      <c r="K32" s="359"/>
    </row>
    <row r="33" spans="1:11">
      <c r="A33" s="47" t="s">
        <v>33</v>
      </c>
      <c r="B33" s="195">
        <v>3050</v>
      </c>
      <c r="C33" s="197">
        <v>2150</v>
      </c>
      <c r="D33" s="201"/>
      <c r="E33" s="196"/>
      <c r="F33" s="196"/>
      <c r="G33" s="196"/>
      <c r="H33" s="212" t="s">
        <v>211</v>
      </c>
      <c r="I33" s="212" t="s">
        <v>207</v>
      </c>
      <c r="J33" s="212" t="s">
        <v>212</v>
      </c>
      <c r="K33" s="212" t="s">
        <v>213</v>
      </c>
    </row>
    <row r="34" spans="1:11">
      <c r="A34" s="47" t="s">
        <v>134</v>
      </c>
      <c r="B34" s="195" t="s">
        <v>214</v>
      </c>
      <c r="C34" s="197">
        <v>19</v>
      </c>
      <c r="D34" s="201" t="s">
        <v>215</v>
      </c>
      <c r="E34" s="196"/>
      <c r="F34" s="196"/>
      <c r="G34" s="196"/>
      <c r="H34" s="194" t="s">
        <v>100</v>
      </c>
      <c r="I34" s="212">
        <v>24</v>
      </c>
      <c r="J34" s="212" t="s">
        <v>216</v>
      </c>
      <c r="K34" s="213" t="s">
        <v>217</v>
      </c>
    </row>
    <row r="35" spans="1:11">
      <c r="A35" s="47" t="s">
        <v>135</v>
      </c>
      <c r="B35" s="201">
        <v>0</v>
      </c>
      <c r="C35" s="197">
        <v>0</v>
      </c>
      <c r="D35" s="201"/>
      <c r="E35" s="196"/>
      <c r="F35" s="196"/>
      <c r="G35" s="196"/>
      <c r="H35" s="194" t="s">
        <v>100</v>
      </c>
      <c r="I35" s="212">
        <v>9</v>
      </c>
      <c r="J35" s="212" t="s">
        <v>216</v>
      </c>
      <c r="K35" s="212" t="s">
        <v>216</v>
      </c>
    </row>
    <row r="36" spans="1:11">
      <c r="A36" s="47" t="s">
        <v>133</v>
      </c>
      <c r="B36" s="201" t="s">
        <v>143</v>
      </c>
      <c r="C36" s="197"/>
      <c r="D36" s="201"/>
      <c r="E36" s="196"/>
      <c r="F36" s="196"/>
      <c r="G36" s="196"/>
      <c r="H36" s="194" t="s">
        <v>104</v>
      </c>
      <c r="I36" s="212">
        <v>102</v>
      </c>
      <c r="J36" s="212" t="s">
        <v>216</v>
      </c>
      <c r="K36" s="212" t="s">
        <v>216</v>
      </c>
    </row>
    <row r="37" spans="1:11">
      <c r="A37" s="47" t="s">
        <v>138</v>
      </c>
      <c r="B37" s="201" t="s">
        <v>218</v>
      </c>
      <c r="C37" s="197"/>
      <c r="D37" s="201" t="s">
        <v>219</v>
      </c>
      <c r="E37" s="196"/>
      <c r="F37" s="196"/>
      <c r="G37" s="196" t="s">
        <v>166</v>
      </c>
      <c r="H37" s="194" t="s">
        <v>99</v>
      </c>
      <c r="I37" s="212">
        <v>113</v>
      </c>
      <c r="J37" s="212" t="s">
        <v>216</v>
      </c>
      <c r="K37" s="213" t="s">
        <v>217</v>
      </c>
    </row>
    <row r="38" spans="1:11">
      <c r="A38" s="47" t="s">
        <v>137</v>
      </c>
      <c r="B38" s="209" t="s">
        <v>220</v>
      </c>
      <c r="C38" s="208">
        <v>38</v>
      </c>
      <c r="D38" s="201"/>
      <c r="E38" s="200"/>
      <c r="F38" s="196"/>
      <c r="G38" s="196"/>
      <c r="H38" s="196"/>
      <c r="I38" s="196"/>
      <c r="J38" s="196"/>
      <c r="K38" s="195"/>
    </row>
    <row r="39" spans="1:11">
      <c r="A39" s="47" t="s">
        <v>34</v>
      </c>
      <c r="B39" s="201"/>
      <c r="C39" s="197"/>
      <c r="D39" s="201"/>
      <c r="E39" s="196"/>
      <c r="F39" s="196"/>
      <c r="G39" s="196"/>
      <c r="H39" s="359" t="s">
        <v>221</v>
      </c>
      <c r="I39" s="359"/>
      <c r="J39" s="359"/>
      <c r="K39" s="359"/>
    </row>
    <row r="40" spans="1:11">
      <c r="A40" s="47" t="s">
        <v>136</v>
      </c>
      <c r="B40" s="201">
        <v>0</v>
      </c>
      <c r="C40" s="197"/>
      <c r="D40" s="201"/>
      <c r="E40" s="196"/>
      <c r="F40" s="196"/>
      <c r="G40" s="196"/>
      <c r="H40" s="212" t="s">
        <v>222</v>
      </c>
      <c r="I40" s="212" t="s">
        <v>207</v>
      </c>
      <c r="J40" s="212" t="s">
        <v>223</v>
      </c>
      <c r="K40" s="212" t="s">
        <v>224</v>
      </c>
    </row>
    <row r="41" spans="1:11">
      <c r="A41" s="171" t="s">
        <v>169</v>
      </c>
      <c r="B41" s="207"/>
      <c r="C41" s="206"/>
      <c r="D41" s="201"/>
      <c r="E41" s="196"/>
      <c r="F41" s="196"/>
      <c r="G41" s="196"/>
      <c r="H41" s="212" t="s">
        <v>107</v>
      </c>
      <c r="I41" s="212">
        <v>28</v>
      </c>
      <c r="J41" s="212">
        <v>2</v>
      </c>
      <c r="K41" s="212">
        <v>2</v>
      </c>
    </row>
    <row r="42" spans="1:11">
      <c r="A42" s="168" t="s">
        <v>170</v>
      </c>
      <c r="B42" s="205"/>
      <c r="C42" s="204"/>
      <c r="D42" s="201"/>
      <c r="E42" s="196"/>
      <c r="F42" s="196"/>
      <c r="G42" s="196"/>
      <c r="H42" s="196"/>
      <c r="I42" s="196"/>
      <c r="J42" s="196"/>
      <c r="K42" s="195"/>
    </row>
    <row r="43" spans="1:11">
      <c r="A43" s="154" t="s">
        <v>35</v>
      </c>
      <c r="B43" s="203"/>
      <c r="C43" s="202"/>
      <c r="D43" s="201"/>
      <c r="E43" s="196"/>
      <c r="F43" s="196"/>
      <c r="G43" s="196"/>
      <c r="H43" s="196"/>
      <c r="I43" s="196"/>
      <c r="J43" s="196"/>
      <c r="K43" s="195"/>
    </row>
    <row r="44" spans="1:11" ht="15.75" thickBot="1">
      <c r="A44" s="3"/>
      <c r="B44" s="151"/>
      <c r="D44" s="151"/>
      <c r="E44" s="3"/>
      <c r="F44" s="151" t="s">
        <v>166</v>
      </c>
      <c r="G44" s="3"/>
      <c r="H44" s="3"/>
      <c r="I44" s="3"/>
      <c r="J44" s="3"/>
    </row>
    <row r="45" spans="1:11">
      <c r="A45" s="165" t="s">
        <v>156</v>
      </c>
      <c r="B45" s="164" t="s">
        <v>157</v>
      </c>
      <c r="C45" s="164" t="s">
        <v>100</v>
      </c>
      <c r="D45" s="164" t="s">
        <v>104</v>
      </c>
      <c r="E45" s="164" t="s">
        <v>107</v>
      </c>
      <c r="F45" s="163" t="s">
        <v>99</v>
      </c>
      <c r="G45" s="3"/>
      <c r="H45" s="3"/>
      <c r="I45" s="3"/>
      <c r="J45" s="3"/>
    </row>
    <row r="46" spans="1:11">
      <c r="A46" s="162" t="s">
        <v>160</v>
      </c>
      <c r="B46" s="3"/>
      <c r="C46" s="3"/>
      <c r="D46" s="3"/>
      <c r="E46" s="3"/>
      <c r="F46" s="161"/>
      <c r="G46" s="3"/>
      <c r="H46" s="3"/>
      <c r="I46" s="3"/>
      <c r="J46" s="3"/>
    </row>
    <row r="47" spans="1:11">
      <c r="A47" s="162" t="s">
        <v>161</v>
      </c>
      <c r="B47" s="3"/>
      <c r="C47" s="3"/>
      <c r="D47" s="3"/>
      <c r="E47" s="3"/>
      <c r="F47" s="161"/>
      <c r="G47" s="3"/>
      <c r="H47" s="3"/>
      <c r="I47" s="3"/>
      <c r="J47" s="3"/>
    </row>
    <row r="48" spans="1:11" ht="15.75" thickBot="1">
      <c r="A48" s="160" t="s">
        <v>162</v>
      </c>
      <c r="B48" s="159"/>
      <c r="C48" s="159"/>
      <c r="D48" s="159"/>
      <c r="E48" s="159"/>
      <c r="F48" s="158"/>
      <c r="G48" s="3"/>
      <c r="H48" s="3"/>
      <c r="I48" s="3"/>
      <c r="J48" s="3"/>
    </row>
    <row r="49" spans="1:10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>
      <c r="A50" s="157" t="s">
        <v>40</v>
      </c>
      <c r="B50" s="156"/>
      <c r="C50" s="155"/>
      <c r="D50" s="151"/>
      <c r="E50" s="3"/>
      <c r="F50" s="3"/>
      <c r="G50" s="3"/>
      <c r="H50" s="3"/>
      <c r="I50" s="3"/>
      <c r="J50" s="3"/>
    </row>
    <row r="51" spans="1:10">
      <c r="A51" s="154"/>
      <c r="B51" s="153"/>
      <c r="C51" s="152"/>
      <c r="D51" s="151"/>
      <c r="E51" s="3"/>
      <c r="F51" s="3"/>
      <c r="G51" s="3"/>
      <c r="H51" s="3"/>
      <c r="I51" s="3"/>
      <c r="J51" s="3"/>
    </row>
    <row r="52" spans="1:10">
      <c r="A52" s="3"/>
      <c r="B52" s="151"/>
      <c r="C52" s="151"/>
      <c r="D52" s="151"/>
      <c r="E52" s="3"/>
      <c r="F52" s="3"/>
      <c r="G52" s="3"/>
      <c r="H52" s="3"/>
      <c r="I52" s="3"/>
      <c r="J52" s="3"/>
    </row>
    <row r="53" spans="1:10">
      <c r="A53" s="10" t="s">
        <v>41</v>
      </c>
      <c r="B53" s="193">
        <v>41009</v>
      </c>
      <c r="C53" s="151"/>
      <c r="D53" s="151"/>
      <c r="E53" s="3"/>
      <c r="F53" s="3"/>
      <c r="G53" s="3"/>
      <c r="H53" s="3"/>
      <c r="I53" s="3"/>
      <c r="J53" s="3"/>
    </row>
    <row r="54" spans="1:10">
      <c r="A54" s="10" t="s">
        <v>42</v>
      </c>
      <c r="B54" s="193">
        <v>41120</v>
      </c>
      <c r="C54" s="151"/>
      <c r="D54" s="151"/>
      <c r="E54" s="3"/>
      <c r="F54" s="3"/>
      <c r="G54" s="3"/>
      <c r="H54" s="3"/>
      <c r="I54" s="3"/>
      <c r="J54" s="3"/>
    </row>
    <row r="55" spans="1:10">
      <c r="A55" s="10" t="s">
        <v>43</v>
      </c>
      <c r="B55" s="195" t="s">
        <v>112</v>
      </c>
      <c r="C55" s="360"/>
      <c r="D55" s="360"/>
      <c r="E55" s="3"/>
      <c r="F55" s="3"/>
      <c r="G55" s="3"/>
      <c r="H55" s="3"/>
      <c r="I55" s="3"/>
      <c r="J55" s="3"/>
    </row>
  </sheetData>
  <mergeCells count="4">
    <mergeCell ref="H22:K22"/>
    <mergeCell ref="H32:K32"/>
    <mergeCell ref="H39:K39"/>
    <mergeCell ref="C55:D55"/>
  </mergeCells>
  <pageMargins left="0.75" right="0.75" top="1" bottom="1" header="0.5" footer="0.5"/>
  <pageSetup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70" zoomScaleNormal="70" workbookViewId="0">
      <selection activeCell="C15" sqref="C15:J15"/>
    </sheetView>
  </sheetViews>
  <sheetFormatPr defaultColWidth="22" defaultRowHeight="15"/>
  <cols>
    <col min="1" max="1" width="37.28515625" bestFit="1" customWidth="1"/>
    <col min="2" max="4" width="22" style="54"/>
  </cols>
  <sheetData>
    <row r="1" spans="1:13">
      <c r="A1" s="1" t="s">
        <v>109</v>
      </c>
    </row>
    <row r="2" spans="1:13">
      <c r="A2" s="26" t="s">
        <v>0</v>
      </c>
      <c r="B2" s="55">
        <v>1</v>
      </c>
    </row>
    <row r="4" spans="1:13">
      <c r="A4" s="27" t="s">
        <v>1</v>
      </c>
      <c r="B4" s="56" t="s">
        <v>3</v>
      </c>
      <c r="H4" s="26" t="s">
        <v>10</v>
      </c>
      <c r="I4" s="28"/>
      <c r="J4" s="29"/>
    </row>
    <row r="5" spans="1:13">
      <c r="A5" s="30" t="s">
        <v>2</v>
      </c>
      <c r="B5" s="57" t="s">
        <v>4</v>
      </c>
      <c r="C5" s="57" t="s">
        <v>5</v>
      </c>
      <c r="D5" s="57" t="s">
        <v>6</v>
      </c>
      <c r="E5" s="298" t="s">
        <v>251</v>
      </c>
      <c r="H5" s="31" t="s">
        <v>4</v>
      </c>
      <c r="I5" s="31" t="s">
        <v>5</v>
      </c>
      <c r="J5" s="31" t="s">
        <v>6</v>
      </c>
      <c r="K5" s="295" t="s">
        <v>249</v>
      </c>
      <c r="L5" s="295" t="s">
        <v>250</v>
      </c>
      <c r="M5" s="295"/>
    </row>
    <row r="6" spans="1:13" ht="14.45" customHeight="1">
      <c r="A6" s="30" t="s">
        <v>8</v>
      </c>
      <c r="B6" s="316">
        <v>651.55316000000005</v>
      </c>
      <c r="C6" s="316">
        <v>568.99641999999994</v>
      </c>
      <c r="D6" s="58">
        <f>B6-C6</f>
        <v>82.556740000000104</v>
      </c>
      <c r="E6" t="b">
        <f>IF(AND(D6&gt;J6-K6,D6&lt;J6+K6),TRUE, FALSE)</f>
        <v>1</v>
      </c>
      <c r="H6" s="37">
        <v>862</v>
      </c>
      <c r="I6" s="36">
        <v>796</v>
      </c>
      <c r="J6" s="33">
        <f>H6-I6</f>
        <v>66</v>
      </c>
      <c r="K6" s="195">
        <v>20.415880000000001</v>
      </c>
      <c r="L6">
        <v>59</v>
      </c>
    </row>
    <row r="7" spans="1:13" ht="14.45" customHeight="1">
      <c r="A7" s="30" t="s">
        <v>9</v>
      </c>
      <c r="B7" s="316">
        <v>17486.834701055101</v>
      </c>
      <c r="C7" s="316">
        <v>15480.811840562719</v>
      </c>
      <c r="D7" s="58">
        <f>B7-C7</f>
        <v>2006.0228604923814</v>
      </c>
      <c r="E7" s="195" t="b">
        <f>IF(AND(D7&gt;J7-K7,D7&lt;J7+K7),TRUE, FALSE)</f>
        <v>0</v>
      </c>
      <c r="H7" s="50">
        <v>16575</v>
      </c>
      <c r="I7" s="127">
        <v>14917</v>
      </c>
      <c r="J7" s="40">
        <f>H7-I7</f>
        <v>1658</v>
      </c>
      <c r="K7" s="195">
        <v>288.91039999999998</v>
      </c>
      <c r="L7" s="128">
        <v>67</v>
      </c>
    </row>
    <row r="8" spans="1:13">
      <c r="A8" s="51"/>
      <c r="B8" s="59"/>
    </row>
    <row r="9" spans="1:13">
      <c r="A9" s="32" t="s">
        <v>11</v>
      </c>
      <c r="B9" s="60"/>
      <c r="D9" s="147"/>
      <c r="E9" s="128"/>
    </row>
    <row r="10" spans="1:13">
      <c r="A10" s="34" t="s">
        <v>12</v>
      </c>
      <c r="B10" s="61">
        <v>1988</v>
      </c>
      <c r="D10" s="147"/>
      <c r="E10" s="128"/>
    </row>
    <row r="11" spans="1:13">
      <c r="A11" s="34" t="s">
        <v>13</v>
      </c>
      <c r="B11" s="62">
        <v>95765</v>
      </c>
    </row>
    <row r="12" spans="1:13">
      <c r="A12" s="34" t="s">
        <v>14</v>
      </c>
      <c r="B12" s="62">
        <v>11</v>
      </c>
      <c r="D12"/>
      <c r="E12" s="312"/>
    </row>
    <row r="13" spans="1:13">
      <c r="A13" s="34" t="s">
        <v>139</v>
      </c>
      <c r="B13" s="62">
        <v>2100</v>
      </c>
      <c r="D13"/>
      <c r="E13" s="312"/>
    </row>
    <row r="14" spans="1:13">
      <c r="A14" s="34" t="s">
        <v>140</v>
      </c>
      <c r="B14" s="62">
        <v>16800</v>
      </c>
    </row>
    <row r="15" spans="1:13">
      <c r="A15" s="34" t="s">
        <v>15</v>
      </c>
      <c r="B15" s="62">
        <v>2</v>
      </c>
      <c r="C15" s="341"/>
      <c r="D15" s="342"/>
      <c r="E15" s="342"/>
      <c r="F15" s="342"/>
      <c r="G15" s="342"/>
      <c r="H15" s="342"/>
      <c r="I15" s="342"/>
      <c r="J15" s="342"/>
    </row>
    <row r="16" spans="1:13">
      <c r="A16" s="34" t="s">
        <v>141</v>
      </c>
      <c r="B16" s="61">
        <v>8</v>
      </c>
    </row>
    <row r="17" spans="1:4">
      <c r="A17" s="34" t="s">
        <v>16</v>
      </c>
      <c r="B17" s="61">
        <v>3</v>
      </c>
    </row>
    <row r="18" spans="1:4">
      <c r="A18" s="34" t="s">
        <v>17</v>
      </c>
      <c r="B18" s="62" t="s">
        <v>22</v>
      </c>
    </row>
    <row r="19" spans="1:4">
      <c r="A19" s="34" t="s">
        <v>18</v>
      </c>
      <c r="B19" s="62" t="s">
        <v>23</v>
      </c>
    </row>
    <row r="20" spans="1:4">
      <c r="A20" s="35" t="s">
        <v>19</v>
      </c>
      <c r="B20" s="63" t="s">
        <v>143</v>
      </c>
    </row>
    <row r="22" spans="1:4">
      <c r="A22" s="32" t="s">
        <v>24</v>
      </c>
      <c r="B22" s="64" t="s">
        <v>29</v>
      </c>
      <c r="C22" s="65" t="s">
        <v>30</v>
      </c>
    </row>
    <row r="23" spans="1:4" s="195" customFormat="1">
      <c r="A23" s="238" t="s">
        <v>232</v>
      </c>
      <c r="B23" s="243">
        <v>56000</v>
      </c>
      <c r="C23" s="244">
        <v>105450</v>
      </c>
      <c r="D23" s="232"/>
    </row>
    <row r="24" spans="1:4">
      <c r="A24" s="34" t="s">
        <v>25</v>
      </c>
      <c r="B24" s="66">
        <v>0.78</v>
      </c>
      <c r="C24" s="67">
        <v>0.95</v>
      </c>
    </row>
    <row r="25" spans="1:4" s="195" customFormat="1">
      <c r="A25" s="240" t="s">
        <v>233</v>
      </c>
      <c r="B25" s="241">
        <v>42000</v>
      </c>
      <c r="C25" s="242">
        <v>48000</v>
      </c>
      <c r="D25" s="232"/>
    </row>
    <row r="26" spans="1:4">
      <c r="A26" s="34" t="s">
        <v>26</v>
      </c>
      <c r="B26" s="66">
        <v>8.9</v>
      </c>
      <c r="C26" s="67">
        <v>15</v>
      </c>
    </row>
    <row r="27" spans="1:4">
      <c r="A27" s="34" t="s">
        <v>27</v>
      </c>
      <c r="B27" s="68">
        <v>4.2</v>
      </c>
      <c r="C27" s="62" t="s">
        <v>101</v>
      </c>
    </row>
    <row r="28" spans="1:4">
      <c r="A28" s="34" t="s">
        <v>171</v>
      </c>
      <c r="B28" s="69">
        <v>326</v>
      </c>
      <c r="C28" s="61">
        <v>108</v>
      </c>
    </row>
    <row r="29" spans="1:4" s="195" customFormat="1">
      <c r="A29" s="139" t="s">
        <v>28</v>
      </c>
      <c r="B29" s="69" t="s">
        <v>153</v>
      </c>
      <c r="C29" s="61" t="s">
        <v>31</v>
      </c>
      <c r="D29" s="249"/>
    </row>
    <row r="30" spans="1:4">
      <c r="A30" s="256" t="s">
        <v>234</v>
      </c>
      <c r="B30" s="257">
        <v>40000</v>
      </c>
      <c r="C30" s="230" t="s">
        <v>31</v>
      </c>
    </row>
    <row r="32" spans="1:4">
      <c r="A32" s="32" t="s">
        <v>32</v>
      </c>
      <c r="B32" s="64" t="s">
        <v>29</v>
      </c>
      <c r="C32" s="65" t="s">
        <v>30</v>
      </c>
    </row>
    <row r="33" spans="1:10">
      <c r="A33" s="34" t="s">
        <v>33</v>
      </c>
      <c r="B33" s="68">
        <v>2545</v>
      </c>
      <c r="C33" s="62" t="s">
        <v>39</v>
      </c>
    </row>
    <row r="34" spans="1:10">
      <c r="A34" s="34" t="s">
        <v>134</v>
      </c>
      <c r="B34" s="68" t="s">
        <v>116</v>
      </c>
      <c r="C34" s="62" t="s">
        <v>101</v>
      </c>
    </row>
    <row r="35" spans="1:10">
      <c r="A35" s="34" t="s">
        <v>135</v>
      </c>
      <c r="B35" s="68" t="s">
        <v>116</v>
      </c>
      <c r="C35" s="62" t="s">
        <v>101</v>
      </c>
    </row>
    <row r="36" spans="1:10">
      <c r="A36" s="34" t="s">
        <v>133</v>
      </c>
      <c r="B36" s="68" t="s">
        <v>114</v>
      </c>
      <c r="C36" s="62" t="s">
        <v>31</v>
      </c>
      <c r="D36" s="343" t="s">
        <v>182</v>
      </c>
      <c r="E36" s="342"/>
      <c r="F36" s="342"/>
      <c r="G36" s="342"/>
      <c r="H36" s="342"/>
      <c r="I36" s="342"/>
      <c r="J36" s="342"/>
    </row>
    <row r="37" spans="1:10">
      <c r="A37" s="34" t="s">
        <v>138</v>
      </c>
      <c r="B37" s="69">
        <v>1021</v>
      </c>
      <c r="C37" s="62" t="s">
        <v>31</v>
      </c>
    </row>
    <row r="38" spans="1:10">
      <c r="A38" s="34" t="s">
        <v>137</v>
      </c>
      <c r="B38" s="68" t="s">
        <v>181</v>
      </c>
      <c r="C38" s="62" t="s">
        <v>119</v>
      </c>
    </row>
    <row r="39" spans="1:10">
      <c r="A39" s="34" t="s">
        <v>34</v>
      </c>
      <c r="B39" s="68" t="s">
        <v>36</v>
      </c>
      <c r="C39" s="62" t="s">
        <v>31</v>
      </c>
    </row>
    <row r="40" spans="1:10">
      <c r="A40" s="34" t="s">
        <v>136</v>
      </c>
      <c r="B40" s="68" t="s">
        <v>37</v>
      </c>
      <c r="C40" s="62" t="s">
        <v>31</v>
      </c>
    </row>
    <row r="41" spans="1:10">
      <c r="A41" s="35" t="s">
        <v>35</v>
      </c>
      <c r="B41" s="70" t="s">
        <v>38</v>
      </c>
      <c r="C41" s="63" t="s">
        <v>31</v>
      </c>
    </row>
    <row r="42" spans="1:10" ht="15.75" thickBot="1">
      <c r="E42" s="142" t="s">
        <v>166</v>
      </c>
    </row>
    <row r="43" spans="1:10" s="103" customFormat="1">
      <c r="A43" s="106" t="s">
        <v>163</v>
      </c>
      <c r="B43" s="113" t="s">
        <v>157</v>
      </c>
      <c r="C43" s="113" t="s">
        <v>158</v>
      </c>
      <c r="D43" s="113" t="s">
        <v>159</v>
      </c>
      <c r="E43" s="113" t="s">
        <v>22</v>
      </c>
      <c r="F43" s="114" t="s">
        <v>129</v>
      </c>
    </row>
    <row r="44" spans="1:10" s="103" customFormat="1">
      <c r="A44" s="107" t="s">
        <v>160</v>
      </c>
      <c r="B44" s="105">
        <f>SUM(C44:F44)</f>
        <v>1184</v>
      </c>
      <c r="C44" s="105">
        <v>384</v>
      </c>
      <c r="D44" s="105">
        <v>208</v>
      </c>
      <c r="E44" s="105">
        <v>384</v>
      </c>
      <c r="F44" s="108">
        <v>208</v>
      </c>
    </row>
    <row r="45" spans="1:10" s="103" customFormat="1">
      <c r="A45" s="107" t="s">
        <v>161</v>
      </c>
      <c r="B45" s="105">
        <f>SUM(C45:F45)</f>
        <v>233</v>
      </c>
      <c r="C45" s="105">
        <v>121</v>
      </c>
      <c r="D45" s="105">
        <v>30</v>
      </c>
      <c r="E45" s="105">
        <v>70</v>
      </c>
      <c r="F45" s="108">
        <v>12</v>
      </c>
    </row>
    <row r="46" spans="1:10" ht="15.75" thickBot="1">
      <c r="A46" s="109" t="s">
        <v>162</v>
      </c>
      <c r="B46" s="110">
        <f>SUM(C46:F46)</f>
        <v>38</v>
      </c>
      <c r="C46" s="110">
        <v>0</v>
      </c>
      <c r="D46" s="110">
        <v>0</v>
      </c>
      <c r="E46" s="110">
        <v>38</v>
      </c>
      <c r="F46" s="111">
        <v>0</v>
      </c>
    </row>
    <row r="47" spans="1:10" s="104" customFormat="1" ht="15.75" thickBot="1">
      <c r="A47" s="105"/>
      <c r="B47" s="105"/>
      <c r="C47" s="105"/>
      <c r="D47" s="105"/>
      <c r="E47" s="105"/>
      <c r="F47" s="105"/>
    </row>
    <row r="48" spans="1:10" s="104" customFormat="1">
      <c r="A48" s="106" t="s">
        <v>164</v>
      </c>
      <c r="B48" s="113" t="s">
        <v>157</v>
      </c>
      <c r="C48" s="113" t="s">
        <v>158</v>
      </c>
      <c r="D48" s="113" t="s">
        <v>159</v>
      </c>
      <c r="E48" s="113" t="s">
        <v>22</v>
      </c>
      <c r="F48" s="114" t="s">
        <v>129</v>
      </c>
    </row>
    <row r="49" spans="1:6" s="104" customFormat="1">
      <c r="A49" s="107" t="s">
        <v>160</v>
      </c>
      <c r="B49" s="105">
        <f>SUM(C49:F49)</f>
        <v>1088</v>
      </c>
      <c r="C49" s="105">
        <v>288</v>
      </c>
      <c r="D49" s="105">
        <v>256</v>
      </c>
      <c r="E49" s="105">
        <v>288</v>
      </c>
      <c r="F49" s="108">
        <v>256</v>
      </c>
    </row>
    <row r="50" spans="1:6" s="104" customFormat="1">
      <c r="A50" s="107" t="s">
        <v>161</v>
      </c>
      <c r="B50" s="105">
        <f>SUM(C50:F50)</f>
        <v>121</v>
      </c>
      <c r="C50" s="105">
        <v>45</v>
      </c>
      <c r="D50" s="105">
        <v>28</v>
      </c>
      <c r="E50" s="105">
        <v>32</v>
      </c>
      <c r="F50" s="108">
        <v>16</v>
      </c>
    </row>
    <row r="51" spans="1:6" s="104" customFormat="1" ht="15.75" thickBot="1">
      <c r="A51" s="109" t="s">
        <v>162</v>
      </c>
      <c r="B51" s="110">
        <f>SUM(C51:F51)</f>
        <v>0</v>
      </c>
      <c r="C51" s="110">
        <v>0</v>
      </c>
      <c r="D51" s="110">
        <v>0</v>
      </c>
      <c r="E51" s="110">
        <v>0</v>
      </c>
      <c r="F51" s="111">
        <v>0</v>
      </c>
    </row>
    <row r="52" spans="1:6" s="104" customFormat="1">
      <c r="A52" s="105"/>
      <c r="B52" s="105"/>
      <c r="C52" s="105"/>
      <c r="D52" s="105"/>
      <c r="E52" s="105"/>
      <c r="F52" s="105"/>
    </row>
    <row r="53" spans="1:6">
      <c r="A53" s="32" t="s">
        <v>40</v>
      </c>
      <c r="B53" s="71"/>
      <c r="C53" s="60"/>
    </row>
    <row r="54" spans="1:6">
      <c r="A54" s="35" t="s">
        <v>31</v>
      </c>
      <c r="B54" s="70"/>
      <c r="C54" s="63"/>
    </row>
    <row r="56" spans="1:6">
      <c r="A56" s="1" t="s">
        <v>41</v>
      </c>
      <c r="B56" s="54" t="s">
        <v>44</v>
      </c>
    </row>
    <row r="57" spans="1:6">
      <c r="A57" s="1" t="s">
        <v>42</v>
      </c>
      <c r="B57" s="54" t="s">
        <v>45</v>
      </c>
    </row>
    <row r="58" spans="1:6">
      <c r="A58" s="1" t="s">
        <v>43</v>
      </c>
      <c r="B58" t="s">
        <v>146</v>
      </c>
    </row>
  </sheetData>
  <mergeCells count="2">
    <mergeCell ref="C15:J15"/>
    <mergeCell ref="D36:J36"/>
  </mergeCells>
  <pageMargins left="0.7" right="0.7" top="0.75" bottom="0.75" header="0.3" footer="0.3"/>
  <pageSetup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zoomScale="70" zoomScaleNormal="70" workbookViewId="0">
      <selection activeCell="E16" sqref="E16"/>
    </sheetView>
  </sheetViews>
  <sheetFormatPr defaultColWidth="22" defaultRowHeight="15"/>
  <cols>
    <col min="1" max="1" width="37.28515625" bestFit="1" customWidth="1"/>
    <col min="2" max="4" width="22" style="54"/>
  </cols>
  <sheetData>
    <row r="1" spans="1:12">
      <c r="A1" s="1" t="s">
        <v>109</v>
      </c>
    </row>
    <row r="2" spans="1:12">
      <c r="A2" s="26" t="s">
        <v>0</v>
      </c>
      <c r="B2" s="55" t="s">
        <v>46</v>
      </c>
    </row>
    <row r="4" spans="1:12">
      <c r="A4" s="27" t="s">
        <v>1</v>
      </c>
      <c r="B4" s="56" t="s">
        <v>3</v>
      </c>
      <c r="H4" s="26" t="s">
        <v>10</v>
      </c>
      <c r="I4" s="28"/>
      <c r="J4" s="29"/>
    </row>
    <row r="5" spans="1:12">
      <c r="A5" s="30" t="s">
        <v>2</v>
      </c>
      <c r="B5" s="57" t="s">
        <v>4</v>
      </c>
      <c r="C5" s="57" t="s">
        <v>5</v>
      </c>
      <c r="D5" s="57" t="s">
        <v>6</v>
      </c>
      <c r="E5" s="298" t="s">
        <v>251</v>
      </c>
      <c r="H5" s="31" t="s">
        <v>4</v>
      </c>
      <c r="I5" s="31" t="s">
        <v>5</v>
      </c>
      <c r="J5" s="41" t="s">
        <v>6</v>
      </c>
      <c r="K5" s="295" t="s">
        <v>249</v>
      </c>
      <c r="L5" s="295" t="s">
        <v>250</v>
      </c>
    </row>
    <row r="6" spans="1:12">
      <c r="A6" s="30" t="s">
        <v>8</v>
      </c>
      <c r="B6" s="315">
        <v>999.41182000000003</v>
      </c>
      <c r="C6" s="315">
        <v>643.32708000000002</v>
      </c>
      <c r="D6" s="58">
        <f>B6-C6</f>
        <v>356.08474000000001</v>
      </c>
      <c r="E6" s="195" t="b">
        <f>IF(AND(D6&gt;J6-K6,D6&lt;J6+K6),TRUE, FALSE)</f>
        <v>1</v>
      </c>
      <c r="H6" s="37">
        <v>684</v>
      </c>
      <c r="I6" s="36">
        <v>347</v>
      </c>
      <c r="J6" s="42">
        <f>H6-I6</f>
        <v>337</v>
      </c>
      <c r="K6" s="195">
        <v>27.590699999999998</v>
      </c>
      <c r="L6" s="195">
        <v>63</v>
      </c>
    </row>
    <row r="7" spans="1:12">
      <c r="A7" s="30" t="s">
        <v>9</v>
      </c>
      <c r="B7" s="315">
        <v>6647.9249706916762</v>
      </c>
      <c r="C7" s="315">
        <v>5601.0706330597886</v>
      </c>
      <c r="D7" s="58">
        <f>B7-C7</f>
        <v>1046.8543376318876</v>
      </c>
      <c r="E7" s="195"/>
      <c r="H7" s="45">
        <v>0</v>
      </c>
      <c r="I7" s="38">
        <v>0</v>
      </c>
      <c r="J7" s="39">
        <f>H7-I7</f>
        <v>0</v>
      </c>
    </row>
    <row r="8" spans="1:12">
      <c r="A8" s="51"/>
      <c r="B8" s="59"/>
    </row>
    <row r="9" spans="1:12">
      <c r="A9" s="32" t="s">
        <v>11</v>
      </c>
      <c r="B9" s="60"/>
      <c r="D9" s="309"/>
    </row>
    <row r="10" spans="1:12">
      <c r="A10" s="34" t="s">
        <v>12</v>
      </c>
      <c r="B10" s="61">
        <v>1956</v>
      </c>
      <c r="D10" s="310"/>
    </row>
    <row r="11" spans="1:12">
      <c r="A11" s="34" t="s">
        <v>13</v>
      </c>
      <c r="B11" s="62">
        <v>94526</v>
      </c>
    </row>
    <row r="12" spans="1:12">
      <c r="A12" s="34" t="s">
        <v>14</v>
      </c>
      <c r="B12" s="62">
        <v>12</v>
      </c>
    </row>
    <row r="13" spans="1:12">
      <c r="A13" s="34" t="s">
        <v>139</v>
      </c>
      <c r="B13" s="62">
        <v>1612</v>
      </c>
    </row>
    <row r="14" spans="1:12">
      <c r="A14" s="34" t="s">
        <v>140</v>
      </c>
      <c r="B14" s="62">
        <v>12896</v>
      </c>
      <c r="D14" s="313"/>
    </row>
    <row r="15" spans="1:12">
      <c r="A15" s="34" t="s">
        <v>15</v>
      </c>
      <c r="B15" s="62">
        <v>1</v>
      </c>
      <c r="D15" s="313"/>
    </row>
    <row r="16" spans="1:12">
      <c r="A16" s="34" t="s">
        <v>141</v>
      </c>
      <c r="B16" s="62">
        <v>8</v>
      </c>
    </row>
    <row r="17" spans="1:4">
      <c r="A17" s="34" t="s">
        <v>16</v>
      </c>
      <c r="B17" s="62">
        <v>4</v>
      </c>
    </row>
    <row r="18" spans="1:4">
      <c r="A18" s="34" t="s">
        <v>17</v>
      </c>
      <c r="B18" s="62" t="s">
        <v>107</v>
      </c>
    </row>
    <row r="19" spans="1:4">
      <c r="A19" s="34" t="s">
        <v>18</v>
      </c>
      <c r="B19" s="62" t="s">
        <v>47</v>
      </c>
    </row>
    <row r="20" spans="1:4">
      <c r="A20" s="35" t="s">
        <v>19</v>
      </c>
      <c r="B20" s="63" t="s">
        <v>143</v>
      </c>
    </row>
    <row r="22" spans="1:4">
      <c r="A22" s="32" t="s">
        <v>24</v>
      </c>
      <c r="B22" s="64" t="s">
        <v>29</v>
      </c>
      <c r="C22" s="65" t="s">
        <v>30</v>
      </c>
    </row>
    <row r="23" spans="1:4" s="195" customFormat="1">
      <c r="A23" s="238" t="s">
        <v>232</v>
      </c>
      <c r="B23" s="243">
        <v>54000</v>
      </c>
      <c r="C23" s="244">
        <v>37000</v>
      </c>
      <c r="D23" s="232"/>
    </row>
    <row r="24" spans="1:4">
      <c r="A24" s="34" t="s">
        <v>25</v>
      </c>
      <c r="B24" s="68">
        <v>0.8</v>
      </c>
      <c r="C24" s="62">
        <v>0.95</v>
      </c>
    </row>
    <row r="25" spans="1:4" s="195" customFormat="1">
      <c r="A25" s="240" t="s">
        <v>233</v>
      </c>
      <c r="B25" s="245">
        <v>24900</v>
      </c>
      <c r="C25" s="229">
        <v>23200</v>
      </c>
      <c r="D25" s="232"/>
    </row>
    <row r="26" spans="1:4">
      <c r="A26" s="34" t="s">
        <v>26</v>
      </c>
      <c r="B26" s="68">
        <v>13</v>
      </c>
      <c r="C26" s="255">
        <v>15</v>
      </c>
    </row>
    <row r="27" spans="1:4">
      <c r="A27" s="34" t="s">
        <v>27</v>
      </c>
      <c r="B27" s="68">
        <v>1</v>
      </c>
      <c r="C27" s="61">
        <v>10</v>
      </c>
    </row>
    <row r="28" spans="1:4">
      <c r="A28" s="34" t="s">
        <v>171</v>
      </c>
      <c r="B28" s="68">
        <v>328</v>
      </c>
      <c r="C28" s="61">
        <v>18</v>
      </c>
    </row>
    <row r="29" spans="1:4" s="195" customFormat="1">
      <c r="A29" s="139" t="s">
        <v>28</v>
      </c>
      <c r="B29" s="150" t="s">
        <v>153</v>
      </c>
      <c r="C29" s="61" t="s">
        <v>31</v>
      </c>
      <c r="D29" s="249"/>
    </row>
    <row r="30" spans="1:4">
      <c r="A30" s="256" t="s">
        <v>234</v>
      </c>
      <c r="B30" s="257">
        <v>40000</v>
      </c>
      <c r="C30" s="230"/>
    </row>
    <row r="32" spans="1:4">
      <c r="A32" s="32" t="s">
        <v>32</v>
      </c>
      <c r="B32" s="64" t="s">
        <v>29</v>
      </c>
      <c r="C32" s="65" t="s">
        <v>30</v>
      </c>
    </row>
    <row r="33" spans="1:6">
      <c r="A33" s="34" t="s">
        <v>33</v>
      </c>
      <c r="B33" s="68">
        <v>4070</v>
      </c>
      <c r="C33" s="61">
        <v>2555</v>
      </c>
    </row>
    <row r="34" spans="1:6">
      <c r="A34" s="34" t="s">
        <v>134</v>
      </c>
      <c r="B34" s="68" t="s">
        <v>74</v>
      </c>
      <c r="C34" s="62" t="s">
        <v>31</v>
      </c>
    </row>
    <row r="35" spans="1:6">
      <c r="A35" s="34" t="s">
        <v>135</v>
      </c>
      <c r="B35" s="68" t="s">
        <v>116</v>
      </c>
      <c r="C35" s="62" t="s">
        <v>31</v>
      </c>
    </row>
    <row r="36" spans="1:6">
      <c r="A36" s="34" t="s">
        <v>133</v>
      </c>
      <c r="B36" s="68" t="s">
        <v>117</v>
      </c>
      <c r="C36" s="62" t="s">
        <v>31</v>
      </c>
    </row>
    <row r="37" spans="1:6">
      <c r="A37" s="34" t="s">
        <v>138</v>
      </c>
      <c r="B37" s="68">
        <v>1617</v>
      </c>
      <c r="C37" s="62" t="s">
        <v>31</v>
      </c>
    </row>
    <row r="38" spans="1:6">
      <c r="A38" s="34" t="s">
        <v>137</v>
      </c>
      <c r="B38" s="68" t="s">
        <v>120</v>
      </c>
      <c r="C38" s="62" t="s">
        <v>75</v>
      </c>
    </row>
    <row r="39" spans="1:6">
      <c r="A39" s="34" t="s">
        <v>34</v>
      </c>
      <c r="B39" s="68" t="s">
        <v>121</v>
      </c>
      <c r="C39" s="62" t="s">
        <v>31</v>
      </c>
    </row>
    <row r="40" spans="1:6">
      <c r="A40" s="34" t="s">
        <v>136</v>
      </c>
      <c r="B40" s="68" t="s">
        <v>122</v>
      </c>
      <c r="C40" s="62" t="s">
        <v>31</v>
      </c>
    </row>
    <row r="41" spans="1:6">
      <c r="A41" s="35" t="s">
        <v>35</v>
      </c>
      <c r="B41" s="70" t="s">
        <v>38</v>
      </c>
      <c r="C41" s="63" t="s">
        <v>31</v>
      </c>
    </row>
    <row r="42" spans="1:6" s="104" customFormat="1" ht="15.75" thickBot="1">
      <c r="A42" s="105"/>
      <c r="B42" s="112"/>
      <c r="D42" s="115"/>
      <c r="E42" s="122" t="s">
        <v>166</v>
      </c>
    </row>
    <row r="43" spans="1:6" s="104" customFormat="1">
      <c r="A43" s="106" t="s">
        <v>156</v>
      </c>
      <c r="B43" s="113" t="s">
        <v>157</v>
      </c>
      <c r="C43" s="113" t="s">
        <v>99</v>
      </c>
      <c r="D43" s="113" t="s">
        <v>104</v>
      </c>
      <c r="E43" s="113" t="s">
        <v>107</v>
      </c>
      <c r="F43" s="114" t="s">
        <v>100</v>
      </c>
    </row>
    <row r="44" spans="1:6" s="104" customFormat="1">
      <c r="A44" s="107" t="s">
        <v>160</v>
      </c>
      <c r="B44" s="105">
        <f>SUM(C44:F44)</f>
        <v>1568</v>
      </c>
      <c r="C44" s="105">
        <v>208</v>
      </c>
      <c r="D44" s="105">
        <v>368</v>
      </c>
      <c r="E44" s="105">
        <v>496</v>
      </c>
      <c r="F44" s="108">
        <v>496</v>
      </c>
    </row>
    <row r="45" spans="1:6" s="104" customFormat="1">
      <c r="A45" s="107" t="s">
        <v>161</v>
      </c>
      <c r="B45" s="105">
        <f>SUM(C45:F45)</f>
        <v>241.40000000000003</v>
      </c>
      <c r="C45" s="105">
        <v>53.3</v>
      </c>
      <c r="D45" s="105">
        <v>26.6</v>
      </c>
      <c r="E45" s="105">
        <v>97.7</v>
      </c>
      <c r="F45" s="108">
        <v>63.8</v>
      </c>
    </row>
    <row r="46" spans="1:6" s="104" customFormat="1" ht="15.75" thickBot="1">
      <c r="A46" s="109" t="s">
        <v>162</v>
      </c>
      <c r="B46" s="110">
        <f>SUM(C46:F46)</f>
        <v>36.6</v>
      </c>
      <c r="C46" s="110">
        <v>16.600000000000001</v>
      </c>
      <c r="D46" s="110">
        <v>0</v>
      </c>
      <c r="E46" s="110">
        <v>20</v>
      </c>
      <c r="F46" s="111">
        <v>0</v>
      </c>
    </row>
    <row r="48" spans="1:6">
      <c r="A48" s="32" t="s">
        <v>40</v>
      </c>
      <c r="B48" s="71"/>
      <c r="C48" s="60"/>
    </row>
    <row r="49" spans="1:3">
      <c r="A49" s="35" t="s">
        <v>31</v>
      </c>
      <c r="B49" s="70"/>
      <c r="C49" s="63"/>
    </row>
    <row r="51" spans="1:3">
      <c r="A51" s="1" t="s">
        <v>41</v>
      </c>
      <c r="B51" s="198" t="s">
        <v>49</v>
      </c>
    </row>
    <row r="52" spans="1:3">
      <c r="A52" s="1" t="s">
        <v>42</v>
      </c>
      <c r="B52" s="199">
        <v>40796</v>
      </c>
    </row>
    <row r="53" spans="1:3">
      <c r="A53" s="1" t="s">
        <v>43</v>
      </c>
      <c r="B53" t="s">
        <v>147</v>
      </c>
    </row>
  </sheetData>
  <pageMargins left="0.7" right="0.7" top="0.75" bottom="0.75" header="0.3" footer="0.3"/>
  <pageSetup orientation="portrait" horizontalDpi="4294967292" vertic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zoomScale="70" zoomScaleNormal="70" workbookViewId="0">
      <selection activeCell="D16" sqref="D16"/>
    </sheetView>
  </sheetViews>
  <sheetFormatPr defaultColWidth="22" defaultRowHeight="15"/>
  <cols>
    <col min="1" max="1" width="37.28515625" bestFit="1" customWidth="1"/>
    <col min="2" max="4" width="22" style="54"/>
  </cols>
  <sheetData>
    <row r="1" spans="1:12">
      <c r="A1" s="1" t="s">
        <v>109</v>
      </c>
    </row>
    <row r="2" spans="1:12">
      <c r="A2" s="26" t="s">
        <v>0</v>
      </c>
      <c r="B2" s="55" t="s">
        <v>21</v>
      </c>
    </row>
    <row r="4" spans="1:12">
      <c r="A4" s="27" t="s">
        <v>1</v>
      </c>
      <c r="B4" s="56" t="s">
        <v>3</v>
      </c>
      <c r="H4" s="26" t="s">
        <v>10</v>
      </c>
      <c r="I4" s="28"/>
      <c r="J4" s="29"/>
    </row>
    <row r="5" spans="1:12">
      <c r="A5" s="30" t="s">
        <v>2</v>
      </c>
      <c r="B5" s="57" t="s">
        <v>4</v>
      </c>
      <c r="C5" s="57" t="s">
        <v>5</v>
      </c>
      <c r="D5" s="57" t="s">
        <v>6</v>
      </c>
      <c r="E5" s="298" t="s">
        <v>251</v>
      </c>
      <c r="H5" s="31" t="s">
        <v>4</v>
      </c>
      <c r="I5" s="31" t="s">
        <v>5</v>
      </c>
      <c r="J5" s="31" t="s">
        <v>6</v>
      </c>
      <c r="K5" s="10" t="s">
        <v>249</v>
      </c>
      <c r="L5" s="10" t="s">
        <v>250</v>
      </c>
    </row>
    <row r="6" spans="1:12">
      <c r="A6" s="30" t="s">
        <v>8</v>
      </c>
      <c r="B6" s="317">
        <v>1109.62023</v>
      </c>
      <c r="C6" s="317">
        <v>888.79672000000005</v>
      </c>
      <c r="D6" s="301">
        <f>B6-C6</f>
        <v>220.82350999999994</v>
      </c>
      <c r="E6" s="195" t="b">
        <f>IF(AND(D6&gt;J6-K6,D6&lt;J6+K6),TRUE, FALSE)</f>
        <v>1</v>
      </c>
      <c r="H6" s="37">
        <v>826</v>
      </c>
      <c r="I6" s="36">
        <v>609</v>
      </c>
      <c r="J6" s="42">
        <f>H6-I6</f>
        <v>217</v>
      </c>
      <c r="K6" s="195">
        <v>20.217610000000001</v>
      </c>
      <c r="L6" s="195">
        <v>63</v>
      </c>
    </row>
    <row r="7" spans="1:12">
      <c r="A7" s="30" t="s">
        <v>9</v>
      </c>
      <c r="B7" s="317">
        <v>7761.3147713950766</v>
      </c>
      <c r="C7" s="317">
        <v>7080.7687573270805</v>
      </c>
      <c r="D7" s="301">
        <f>B7-C7</f>
        <v>680.54601406799611</v>
      </c>
      <c r="E7" s="195"/>
      <c r="H7" s="45">
        <v>8860</v>
      </c>
      <c r="I7" s="38">
        <v>8588</v>
      </c>
      <c r="J7" s="39">
        <f>H7-I7</f>
        <v>272</v>
      </c>
    </row>
    <row r="8" spans="1:12">
      <c r="A8" s="51"/>
      <c r="B8" s="59"/>
    </row>
    <row r="9" spans="1:12">
      <c r="A9" s="32" t="s">
        <v>11</v>
      </c>
      <c r="B9" s="60"/>
    </row>
    <row r="10" spans="1:12">
      <c r="A10" s="34" t="s">
        <v>12</v>
      </c>
      <c r="B10" s="229">
        <v>1965</v>
      </c>
    </row>
    <row r="11" spans="1:12">
      <c r="A11" s="34" t="s">
        <v>13</v>
      </c>
      <c r="B11" s="62">
        <v>94556</v>
      </c>
    </row>
    <row r="12" spans="1:12">
      <c r="A12" s="34" t="s">
        <v>14</v>
      </c>
      <c r="B12" s="62">
        <v>12</v>
      </c>
    </row>
    <row r="13" spans="1:12">
      <c r="A13" s="34" t="s">
        <v>139</v>
      </c>
      <c r="B13" s="62">
        <v>1964</v>
      </c>
    </row>
    <row r="14" spans="1:12">
      <c r="A14" s="34" t="s">
        <v>140</v>
      </c>
      <c r="B14" s="117">
        <v>17676</v>
      </c>
    </row>
    <row r="15" spans="1:12">
      <c r="A15" s="34" t="s">
        <v>15</v>
      </c>
      <c r="B15" s="62">
        <v>1</v>
      </c>
    </row>
    <row r="16" spans="1:12">
      <c r="A16" s="34" t="s">
        <v>141</v>
      </c>
      <c r="B16" s="62">
        <v>9</v>
      </c>
    </row>
    <row r="17" spans="1:4">
      <c r="A17" s="34" t="s">
        <v>16</v>
      </c>
      <c r="B17" s="62">
        <v>4</v>
      </c>
    </row>
    <row r="18" spans="1:4">
      <c r="A18" s="34" t="s">
        <v>17</v>
      </c>
      <c r="B18" s="62" t="s">
        <v>107</v>
      </c>
    </row>
    <row r="19" spans="1:4">
      <c r="A19" s="34" t="s">
        <v>18</v>
      </c>
      <c r="B19" s="62" t="s">
        <v>47</v>
      </c>
    </row>
    <row r="20" spans="1:4">
      <c r="A20" s="35" t="s">
        <v>19</v>
      </c>
      <c r="B20" s="63" t="s">
        <v>105</v>
      </c>
    </row>
    <row r="22" spans="1:4">
      <c r="A22" s="32" t="s">
        <v>24</v>
      </c>
      <c r="B22" s="64" t="s">
        <v>29</v>
      </c>
      <c r="C22" s="65" t="s">
        <v>30</v>
      </c>
    </row>
    <row r="23" spans="1:4" s="195" customFormat="1">
      <c r="A23" s="238" t="s">
        <v>232</v>
      </c>
      <c r="B23" s="243">
        <v>80000</v>
      </c>
      <c r="C23" s="239" t="s">
        <v>31</v>
      </c>
      <c r="D23" s="232"/>
    </row>
    <row r="24" spans="1:4">
      <c r="A24" s="34" t="s">
        <v>25</v>
      </c>
      <c r="B24" s="68">
        <v>0.8</v>
      </c>
      <c r="C24" s="62" t="s">
        <v>31</v>
      </c>
    </row>
    <row r="25" spans="1:4" s="195" customFormat="1">
      <c r="A25" s="240" t="s">
        <v>233</v>
      </c>
      <c r="B25" s="245">
        <v>29000</v>
      </c>
      <c r="C25" s="229" t="s">
        <v>31</v>
      </c>
      <c r="D25" s="232"/>
    </row>
    <row r="26" spans="1:4">
      <c r="A26" s="34" t="s">
        <v>26</v>
      </c>
      <c r="B26" s="68">
        <v>13</v>
      </c>
      <c r="C26" s="62" t="s">
        <v>31</v>
      </c>
    </row>
    <row r="27" spans="1:4">
      <c r="A27" s="34" t="s">
        <v>27</v>
      </c>
      <c r="B27" s="68">
        <v>5</v>
      </c>
      <c r="C27" s="62">
        <v>20</v>
      </c>
    </row>
    <row r="28" spans="1:4">
      <c r="A28" s="34" t="s">
        <v>171</v>
      </c>
      <c r="B28" s="68">
        <v>254</v>
      </c>
      <c r="C28" s="62">
        <v>132</v>
      </c>
    </row>
    <row r="29" spans="1:4" s="195" customFormat="1">
      <c r="A29" s="139" t="s">
        <v>28</v>
      </c>
      <c r="B29" s="150" t="s">
        <v>153</v>
      </c>
      <c r="C29" s="143" t="s">
        <v>31</v>
      </c>
      <c r="D29" s="249"/>
    </row>
    <row r="30" spans="1:4">
      <c r="A30" s="256" t="s">
        <v>234</v>
      </c>
      <c r="B30" s="257">
        <v>40000</v>
      </c>
      <c r="C30" s="230" t="s">
        <v>31</v>
      </c>
    </row>
    <row r="32" spans="1:4">
      <c r="A32" s="32" t="s">
        <v>32</v>
      </c>
      <c r="B32" s="64" t="s">
        <v>29</v>
      </c>
      <c r="C32" s="65" t="s">
        <v>30</v>
      </c>
    </row>
    <row r="33" spans="1:6">
      <c r="A33" s="34" t="s">
        <v>33</v>
      </c>
      <c r="B33" s="68">
        <v>3855</v>
      </c>
      <c r="C33" s="62" t="s">
        <v>51</v>
      </c>
    </row>
    <row r="34" spans="1:6">
      <c r="A34" s="34" t="s">
        <v>134</v>
      </c>
      <c r="B34" s="68" t="s">
        <v>74</v>
      </c>
      <c r="C34" s="62" t="s">
        <v>31</v>
      </c>
    </row>
    <row r="35" spans="1:6">
      <c r="A35" s="34" t="s">
        <v>135</v>
      </c>
      <c r="B35" s="68" t="s">
        <v>116</v>
      </c>
      <c r="C35" s="62" t="s">
        <v>31</v>
      </c>
    </row>
    <row r="36" spans="1:6">
      <c r="A36" s="34" t="s">
        <v>133</v>
      </c>
      <c r="B36" s="68" t="s">
        <v>117</v>
      </c>
      <c r="C36" s="62" t="s">
        <v>31</v>
      </c>
    </row>
    <row r="37" spans="1:6">
      <c r="A37" s="34" t="s">
        <v>138</v>
      </c>
      <c r="B37" s="68">
        <v>1964</v>
      </c>
      <c r="C37" s="62" t="s">
        <v>31</v>
      </c>
    </row>
    <row r="38" spans="1:6">
      <c r="A38" s="34" t="s">
        <v>137</v>
      </c>
      <c r="B38" s="68">
        <v>5</v>
      </c>
      <c r="C38" s="62">
        <v>38</v>
      </c>
    </row>
    <row r="39" spans="1:6">
      <c r="A39" s="34" t="s">
        <v>34</v>
      </c>
      <c r="B39" s="68" t="s">
        <v>36</v>
      </c>
      <c r="C39" s="62" t="s">
        <v>31</v>
      </c>
    </row>
    <row r="40" spans="1:6">
      <c r="A40" s="34" t="s">
        <v>136</v>
      </c>
      <c r="B40" s="68" t="s">
        <v>123</v>
      </c>
      <c r="C40" s="62" t="s">
        <v>31</v>
      </c>
    </row>
    <row r="41" spans="1:6" ht="45">
      <c r="A41" s="35" t="s">
        <v>35</v>
      </c>
      <c r="B41" s="72" t="s">
        <v>180</v>
      </c>
      <c r="C41" s="63" t="s">
        <v>31</v>
      </c>
    </row>
    <row r="42" spans="1:6" s="104" customFormat="1" ht="15.75" thickBot="1">
      <c r="A42" s="105"/>
      <c r="B42" s="116"/>
      <c r="C42" s="122"/>
      <c r="D42" s="115"/>
      <c r="E42" s="142" t="s">
        <v>166</v>
      </c>
    </row>
    <row r="43" spans="1:6" s="104" customFormat="1">
      <c r="A43" s="106" t="s">
        <v>156</v>
      </c>
      <c r="B43" s="113" t="s">
        <v>157</v>
      </c>
      <c r="C43" s="113" t="s">
        <v>99</v>
      </c>
      <c r="D43" s="113" t="s">
        <v>104</v>
      </c>
      <c r="E43" s="113" t="s">
        <v>107</v>
      </c>
      <c r="F43" s="114" t="s">
        <v>100</v>
      </c>
    </row>
    <row r="44" spans="1:6" s="104" customFormat="1">
      <c r="A44" s="107" t="s">
        <v>160</v>
      </c>
      <c r="B44" s="105">
        <f>SUM(C44:F44)</f>
        <v>1796</v>
      </c>
      <c r="C44" s="105">
        <v>264</v>
      </c>
      <c r="D44" s="105">
        <v>300</v>
      </c>
      <c r="E44" s="105">
        <v>588</v>
      </c>
      <c r="F44" s="108">
        <v>644</v>
      </c>
    </row>
    <row r="45" spans="1:6" s="104" customFormat="1">
      <c r="A45" s="107" t="s">
        <v>161</v>
      </c>
      <c r="B45" s="105">
        <f>SUM(C45:F45)</f>
        <v>364</v>
      </c>
      <c r="C45" s="105">
        <v>0</v>
      </c>
      <c r="D45" s="105">
        <v>16</v>
      </c>
      <c r="E45" s="105">
        <v>108</v>
      </c>
      <c r="F45" s="108">
        <v>240</v>
      </c>
    </row>
    <row r="46" spans="1:6" s="104" customFormat="1" ht="15.75" thickBot="1">
      <c r="A46" s="109" t="s">
        <v>162</v>
      </c>
      <c r="B46" s="110">
        <f>SUM(C46:F46)</f>
        <v>39</v>
      </c>
      <c r="C46" s="110">
        <v>0</v>
      </c>
      <c r="D46" s="110">
        <v>0</v>
      </c>
      <c r="E46" s="110">
        <v>39</v>
      </c>
      <c r="F46" s="111">
        <v>0</v>
      </c>
    </row>
    <row r="48" spans="1:6">
      <c r="A48" s="32" t="s">
        <v>40</v>
      </c>
      <c r="B48" s="71"/>
      <c r="C48" s="60"/>
    </row>
    <row r="49" spans="1:3">
      <c r="A49" s="35" t="s">
        <v>31</v>
      </c>
      <c r="B49" s="70"/>
      <c r="C49" s="63"/>
    </row>
    <row r="51" spans="1:3">
      <c r="A51" s="1" t="s">
        <v>41</v>
      </c>
      <c r="B51" s="73">
        <v>40817</v>
      </c>
    </row>
    <row r="52" spans="1:3">
      <c r="A52" s="1" t="s">
        <v>42</v>
      </c>
      <c r="B52" s="73">
        <v>40868</v>
      </c>
    </row>
    <row r="53" spans="1:3">
      <c r="A53" s="1" t="s">
        <v>43</v>
      </c>
      <c r="B53" s="231" t="s">
        <v>150</v>
      </c>
    </row>
  </sheetData>
  <pageMargins left="0.7" right="0.7" top="0.75" bottom="0.75" header="0.3" footer="0.3"/>
  <pageSetup orientation="portrait" horizontalDpi="4294967292" verticalDpi="429496729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zoomScale="70" zoomScaleNormal="70" workbookViewId="0">
      <selection activeCell="D14" sqref="D14"/>
    </sheetView>
  </sheetViews>
  <sheetFormatPr defaultColWidth="22" defaultRowHeight="15"/>
  <cols>
    <col min="1" max="1" width="37.28515625" bestFit="1" customWidth="1"/>
    <col min="2" max="4" width="22" style="54"/>
  </cols>
  <sheetData>
    <row r="1" spans="1:12">
      <c r="A1" s="1" t="s">
        <v>109</v>
      </c>
    </row>
    <row r="2" spans="1:12">
      <c r="A2" s="26" t="s">
        <v>0</v>
      </c>
      <c r="B2" s="55" t="s">
        <v>52</v>
      </c>
    </row>
    <row r="4" spans="1:12">
      <c r="A4" s="27" t="s">
        <v>1</v>
      </c>
      <c r="B4" s="56" t="s">
        <v>3</v>
      </c>
      <c r="H4" s="26" t="s">
        <v>10</v>
      </c>
      <c r="I4" s="28"/>
      <c r="J4" s="29"/>
    </row>
    <row r="5" spans="1:12">
      <c r="A5" s="30" t="s">
        <v>2</v>
      </c>
      <c r="B5" s="57" t="s">
        <v>4</v>
      </c>
      <c r="C5" s="57" t="s">
        <v>5</v>
      </c>
      <c r="D5" s="57" t="s">
        <v>6</v>
      </c>
      <c r="E5" s="298" t="s">
        <v>251</v>
      </c>
      <c r="H5" s="31" t="s">
        <v>4</v>
      </c>
      <c r="I5" s="31" t="s">
        <v>5</v>
      </c>
      <c r="J5" s="31" t="s">
        <v>6</v>
      </c>
      <c r="K5" s="10" t="s">
        <v>249</v>
      </c>
      <c r="L5" s="10" t="s">
        <v>250</v>
      </c>
    </row>
    <row r="6" spans="1:12">
      <c r="A6" s="30" t="s">
        <v>8</v>
      </c>
      <c r="B6" s="318">
        <v>713.53430000000003</v>
      </c>
      <c r="C6" s="318">
        <v>530.35051999999996</v>
      </c>
      <c r="D6" s="58">
        <f>B6-C6</f>
        <v>183.18378000000007</v>
      </c>
      <c r="E6" s="195" t="b">
        <f>IF(AND(D6&gt;J6-K6,D6&lt;J6+K6),TRUE, FALSE)</f>
        <v>0</v>
      </c>
      <c r="H6" s="95">
        <v>693</v>
      </c>
      <c r="I6" s="29">
        <v>477</v>
      </c>
      <c r="J6" s="42">
        <f>H6-I6</f>
        <v>216</v>
      </c>
      <c r="K6" s="195">
        <v>19.075700000000001</v>
      </c>
      <c r="L6" s="195">
        <v>61</v>
      </c>
    </row>
    <row r="7" spans="1:12">
      <c r="A7" s="30" t="s">
        <v>9</v>
      </c>
      <c r="B7" s="318">
        <v>5275.1998827667057</v>
      </c>
      <c r="C7" s="318">
        <v>5275.1998827667057</v>
      </c>
      <c r="D7" s="58">
        <f>B7-C7</f>
        <v>0</v>
      </c>
      <c r="E7" s="195"/>
      <c r="H7" s="43">
        <v>0</v>
      </c>
      <c r="I7" s="43">
        <v>0</v>
      </c>
      <c r="J7" s="44">
        <f>H7-I7</f>
        <v>0</v>
      </c>
    </row>
    <row r="8" spans="1:12">
      <c r="A8" s="51"/>
      <c r="B8" s="59"/>
    </row>
    <row r="9" spans="1:12">
      <c r="A9" s="32" t="s">
        <v>11</v>
      </c>
      <c r="B9" s="60"/>
    </row>
    <row r="10" spans="1:12">
      <c r="A10" s="34" t="s">
        <v>12</v>
      </c>
      <c r="B10" s="62" t="s">
        <v>53</v>
      </c>
    </row>
    <row r="11" spans="1:12">
      <c r="A11" s="34" t="s">
        <v>13</v>
      </c>
      <c r="B11" s="62">
        <v>94619</v>
      </c>
    </row>
    <row r="12" spans="1:12">
      <c r="A12" s="34" t="s">
        <v>14</v>
      </c>
      <c r="B12" s="62">
        <v>3</v>
      </c>
    </row>
    <row r="13" spans="1:12">
      <c r="A13" s="34" t="s">
        <v>139</v>
      </c>
      <c r="B13" s="62">
        <v>1845</v>
      </c>
    </row>
    <row r="14" spans="1:12">
      <c r="A14" s="34" t="s">
        <v>140</v>
      </c>
      <c r="B14" s="62">
        <v>14760</v>
      </c>
    </row>
    <row r="15" spans="1:12">
      <c r="A15" s="34" t="s">
        <v>15</v>
      </c>
      <c r="B15" s="62">
        <v>1</v>
      </c>
    </row>
    <row r="16" spans="1:12">
      <c r="A16" s="34" t="s">
        <v>141</v>
      </c>
      <c r="B16" s="62">
        <v>8</v>
      </c>
    </row>
    <row r="17" spans="1:4">
      <c r="A17" s="34" t="s">
        <v>16</v>
      </c>
      <c r="B17" s="62">
        <v>4</v>
      </c>
    </row>
    <row r="18" spans="1:4">
      <c r="A18" s="34" t="s">
        <v>17</v>
      </c>
      <c r="B18" s="62" t="s">
        <v>107</v>
      </c>
    </row>
    <row r="19" spans="1:4">
      <c r="A19" s="34" t="s">
        <v>18</v>
      </c>
      <c r="B19" s="62" t="s">
        <v>47</v>
      </c>
    </row>
    <row r="20" spans="1:4">
      <c r="A20" s="35" t="s">
        <v>19</v>
      </c>
      <c r="B20" s="63" t="s">
        <v>105</v>
      </c>
    </row>
    <row r="22" spans="1:4">
      <c r="A22" s="32" t="s">
        <v>24</v>
      </c>
      <c r="B22" s="64" t="s">
        <v>29</v>
      </c>
      <c r="C22" s="65" t="s">
        <v>30</v>
      </c>
    </row>
    <row r="23" spans="1:4" s="195" customFormat="1">
      <c r="A23" s="238" t="s">
        <v>232</v>
      </c>
      <c r="B23" s="243">
        <v>75000</v>
      </c>
      <c r="C23" s="244">
        <v>58000</v>
      </c>
      <c r="D23" s="232"/>
    </row>
    <row r="24" spans="1:4">
      <c r="A24" s="34" t="s">
        <v>25</v>
      </c>
      <c r="B24" s="68" t="s">
        <v>54</v>
      </c>
      <c r="C24" s="62">
        <v>0.95</v>
      </c>
    </row>
    <row r="25" spans="1:4" s="195" customFormat="1">
      <c r="A25" s="240" t="s">
        <v>233</v>
      </c>
      <c r="B25" s="245" t="s">
        <v>116</v>
      </c>
      <c r="C25" s="229" t="s">
        <v>31</v>
      </c>
      <c r="D25" s="232"/>
    </row>
    <row r="26" spans="1:4">
      <c r="A26" s="34" t="s">
        <v>26</v>
      </c>
      <c r="B26" s="68" t="s">
        <v>116</v>
      </c>
      <c r="C26" s="62" t="s">
        <v>31</v>
      </c>
    </row>
    <row r="27" spans="1:4">
      <c r="A27" s="34" t="s">
        <v>27</v>
      </c>
      <c r="B27" s="68">
        <v>2.1</v>
      </c>
      <c r="C27" s="62" t="s">
        <v>20</v>
      </c>
    </row>
    <row r="28" spans="1:4">
      <c r="A28" s="34" t="s">
        <v>171</v>
      </c>
      <c r="B28" s="68" t="s">
        <v>125</v>
      </c>
      <c r="C28" s="62" t="s">
        <v>55</v>
      </c>
      <c r="D28" s="96" t="s">
        <v>124</v>
      </c>
    </row>
    <row r="29" spans="1:4" s="195" customFormat="1">
      <c r="A29" s="139" t="s">
        <v>28</v>
      </c>
      <c r="B29" s="150" t="s">
        <v>154</v>
      </c>
      <c r="C29" s="143" t="s">
        <v>145</v>
      </c>
      <c r="D29" s="96"/>
    </row>
    <row r="30" spans="1:4">
      <c r="A30" s="256" t="s">
        <v>234</v>
      </c>
      <c r="B30" s="257">
        <v>40000</v>
      </c>
      <c r="C30" s="230">
        <v>40000</v>
      </c>
    </row>
    <row r="32" spans="1:4">
      <c r="A32" s="32" t="s">
        <v>32</v>
      </c>
      <c r="B32" s="64" t="s">
        <v>29</v>
      </c>
      <c r="C32" s="65" t="s">
        <v>30</v>
      </c>
    </row>
    <row r="33" spans="1:6">
      <c r="A33" s="34" t="s">
        <v>33</v>
      </c>
      <c r="B33" s="68">
        <v>2150</v>
      </c>
      <c r="C33" s="74">
        <v>1555</v>
      </c>
    </row>
    <row r="34" spans="1:6">
      <c r="A34" s="34" t="s">
        <v>134</v>
      </c>
      <c r="B34" s="68">
        <v>0</v>
      </c>
      <c r="C34" s="62">
        <v>19</v>
      </c>
    </row>
    <row r="35" spans="1:6">
      <c r="A35" s="34" t="s">
        <v>135</v>
      </c>
      <c r="B35" s="68" t="s">
        <v>31</v>
      </c>
      <c r="C35" s="62" t="s">
        <v>31</v>
      </c>
    </row>
    <row r="36" spans="1:6">
      <c r="A36" s="34" t="s">
        <v>133</v>
      </c>
      <c r="B36" s="68" t="s">
        <v>117</v>
      </c>
      <c r="C36" s="62" t="s">
        <v>31</v>
      </c>
    </row>
    <row r="37" spans="1:6">
      <c r="A37" s="34" t="s">
        <v>138</v>
      </c>
      <c r="B37" s="68">
        <v>1845</v>
      </c>
      <c r="C37" s="62" t="s">
        <v>31</v>
      </c>
    </row>
    <row r="38" spans="1:6">
      <c r="A38" s="34" t="s">
        <v>137</v>
      </c>
      <c r="B38" s="68">
        <v>11</v>
      </c>
      <c r="C38" s="62">
        <v>44</v>
      </c>
    </row>
    <row r="39" spans="1:6">
      <c r="A39" s="34" t="s">
        <v>34</v>
      </c>
      <c r="B39" s="68" t="s">
        <v>36</v>
      </c>
      <c r="C39" s="62" t="s">
        <v>31</v>
      </c>
    </row>
    <row r="40" spans="1:6">
      <c r="A40" s="34" t="s">
        <v>136</v>
      </c>
      <c r="B40" s="68" t="s">
        <v>98</v>
      </c>
      <c r="C40" s="62" t="s">
        <v>31</v>
      </c>
    </row>
    <row r="41" spans="1:6" ht="60">
      <c r="A41" s="35" t="s">
        <v>35</v>
      </c>
      <c r="B41" s="72" t="s">
        <v>126</v>
      </c>
      <c r="C41" s="63" t="s">
        <v>31</v>
      </c>
    </row>
    <row r="42" spans="1:6" s="104" customFormat="1" ht="15.75" thickBot="1">
      <c r="A42" s="105"/>
      <c r="B42" s="116"/>
      <c r="D42" s="115"/>
      <c r="E42" s="122" t="s">
        <v>166</v>
      </c>
    </row>
    <row r="43" spans="1:6" s="104" customFormat="1">
      <c r="A43" s="106" t="s">
        <v>156</v>
      </c>
      <c r="B43" s="113" t="s">
        <v>157</v>
      </c>
      <c r="C43" s="113" t="s">
        <v>99</v>
      </c>
      <c r="D43" s="113" t="s">
        <v>104</v>
      </c>
      <c r="E43" s="113" t="s">
        <v>107</v>
      </c>
      <c r="F43" s="114" t="s">
        <v>100</v>
      </c>
    </row>
    <row r="44" spans="1:6" s="104" customFormat="1">
      <c r="A44" s="107" t="s">
        <v>160</v>
      </c>
      <c r="B44" s="105">
        <f>SUM(C44:F44)</f>
        <v>1466</v>
      </c>
      <c r="C44" s="105">
        <v>292</v>
      </c>
      <c r="D44" s="105">
        <v>292</v>
      </c>
      <c r="E44" s="105">
        <v>441</v>
      </c>
      <c r="F44" s="108">
        <v>441</v>
      </c>
    </row>
    <row r="45" spans="1:6" s="104" customFormat="1">
      <c r="A45" s="107" t="s">
        <v>161</v>
      </c>
      <c r="B45" s="105">
        <f>SUM(C45:F45)</f>
        <v>326</v>
      </c>
      <c r="C45" s="105">
        <v>56</v>
      </c>
      <c r="D45" s="105">
        <v>68</v>
      </c>
      <c r="E45" s="105">
        <v>99</v>
      </c>
      <c r="F45" s="108">
        <v>103</v>
      </c>
    </row>
    <row r="46" spans="1:6" s="104" customFormat="1" ht="15.75" thickBot="1">
      <c r="A46" s="109" t="s">
        <v>162</v>
      </c>
      <c r="B46" s="110">
        <f>SUM(C46:F46)</f>
        <v>67</v>
      </c>
      <c r="C46" s="110">
        <v>0</v>
      </c>
      <c r="D46" s="110">
        <v>21</v>
      </c>
      <c r="E46" s="110">
        <v>46</v>
      </c>
      <c r="F46" s="111">
        <v>0</v>
      </c>
    </row>
    <row r="48" spans="1:6">
      <c r="A48" s="32" t="s">
        <v>40</v>
      </c>
      <c r="B48" s="71"/>
      <c r="C48" s="60"/>
    </row>
    <row r="49" spans="1:3">
      <c r="A49" s="35" t="s">
        <v>31</v>
      </c>
      <c r="B49" s="70"/>
      <c r="C49" s="63"/>
    </row>
    <row r="51" spans="1:3">
      <c r="A51" s="1" t="s">
        <v>41</v>
      </c>
      <c r="B51" s="73">
        <v>40778</v>
      </c>
    </row>
    <row r="52" spans="1:3">
      <c r="A52" s="1" t="s">
        <v>42</v>
      </c>
      <c r="B52" s="54" t="s">
        <v>56</v>
      </c>
    </row>
    <row r="53" spans="1:3">
      <c r="A53" s="1" t="s">
        <v>43</v>
      </c>
      <c r="B53" t="s">
        <v>148</v>
      </c>
    </row>
  </sheetData>
  <pageMargins left="0.7" right="0.7" top="0.75" bottom="0.75" header="0.3" footer="0.3"/>
  <pageSetup orientation="portrait" horizontalDpi="4294967292" verticalDpi="429496729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zoomScale="70" zoomScaleNormal="70" workbookViewId="0">
      <selection activeCell="D21" sqref="D21"/>
    </sheetView>
  </sheetViews>
  <sheetFormatPr defaultColWidth="22" defaultRowHeight="15"/>
  <cols>
    <col min="1" max="1" width="37.28515625" bestFit="1" customWidth="1"/>
    <col min="2" max="4" width="22" style="54"/>
  </cols>
  <sheetData>
    <row r="1" spans="1:12">
      <c r="A1" s="1" t="s">
        <v>109</v>
      </c>
    </row>
    <row r="2" spans="1:12">
      <c r="A2" s="26" t="s">
        <v>0</v>
      </c>
      <c r="B2" s="55" t="s">
        <v>50</v>
      </c>
    </row>
    <row r="4" spans="1:12">
      <c r="A4" s="27" t="s">
        <v>1</v>
      </c>
      <c r="B4" s="56" t="s">
        <v>3</v>
      </c>
      <c r="H4" s="26" t="s">
        <v>10</v>
      </c>
      <c r="I4" s="28"/>
      <c r="J4" s="29"/>
    </row>
    <row r="5" spans="1:12">
      <c r="A5" s="30" t="s">
        <v>2</v>
      </c>
      <c r="B5" s="57" t="s">
        <v>4</v>
      </c>
      <c r="C5" s="57" t="s">
        <v>5</v>
      </c>
      <c r="D5" s="57" t="s">
        <v>6</v>
      </c>
      <c r="E5" s="298" t="s">
        <v>251</v>
      </c>
      <c r="H5" s="31" t="s">
        <v>4</v>
      </c>
      <c r="I5" s="31" t="s">
        <v>5</v>
      </c>
      <c r="J5" s="31" t="s">
        <v>6</v>
      </c>
      <c r="K5" s="10" t="s">
        <v>249</v>
      </c>
      <c r="L5" s="10" t="s">
        <v>250</v>
      </c>
    </row>
    <row r="6" spans="1:12">
      <c r="A6" s="30" t="s">
        <v>8</v>
      </c>
      <c r="B6" s="319">
        <v>933.79028000000005</v>
      </c>
      <c r="C6" s="319">
        <v>703.14072999999996</v>
      </c>
      <c r="D6" s="58">
        <f>B6-C6</f>
        <v>230.64955000000009</v>
      </c>
      <c r="E6" s="195" t="b">
        <f>IF(AND(D6&gt;J6-K6,D6&lt;J6+K6),TRUE, FALSE)</f>
        <v>0</v>
      </c>
      <c r="H6" s="37">
        <v>471</v>
      </c>
      <c r="I6" s="36">
        <v>412</v>
      </c>
      <c r="J6" s="42">
        <f>H6-I6</f>
        <v>59</v>
      </c>
      <c r="K6" s="195">
        <v>34.626559999999998</v>
      </c>
      <c r="L6" s="195">
        <v>60</v>
      </c>
    </row>
    <row r="7" spans="1:12">
      <c r="A7" s="30" t="s">
        <v>9</v>
      </c>
      <c r="B7" s="319">
        <v>5187.5999413833533</v>
      </c>
      <c r="C7" s="319">
        <v>5187.5999413833533</v>
      </c>
      <c r="D7" s="58">
        <f>B7-C7</f>
        <v>0</v>
      </c>
      <c r="E7" s="195"/>
      <c r="H7" s="45">
        <v>0</v>
      </c>
      <c r="I7" s="38">
        <v>0</v>
      </c>
      <c r="J7" s="39">
        <f>H7-I7</f>
        <v>0</v>
      </c>
    </row>
    <row r="8" spans="1:12">
      <c r="A8" s="51"/>
      <c r="B8" s="59"/>
    </row>
    <row r="9" spans="1:12">
      <c r="A9" s="32" t="s">
        <v>11</v>
      </c>
      <c r="B9" s="60"/>
    </row>
    <row r="10" spans="1:12">
      <c r="A10" s="34" t="s">
        <v>12</v>
      </c>
      <c r="B10" s="62" t="s">
        <v>57</v>
      </c>
    </row>
    <row r="11" spans="1:12">
      <c r="A11" s="34" t="s">
        <v>13</v>
      </c>
      <c r="B11" s="62">
        <v>94087</v>
      </c>
      <c r="D11" s="314"/>
    </row>
    <row r="12" spans="1:12">
      <c r="A12" s="34" t="s">
        <v>14</v>
      </c>
      <c r="B12" s="62">
        <v>4</v>
      </c>
    </row>
    <row r="13" spans="1:12">
      <c r="A13" s="34" t="s">
        <v>139</v>
      </c>
      <c r="B13" s="62">
        <v>1785</v>
      </c>
    </row>
    <row r="14" spans="1:12">
      <c r="A14" s="34" t="s">
        <v>140</v>
      </c>
      <c r="B14" s="62">
        <v>14280</v>
      </c>
    </row>
    <row r="15" spans="1:12">
      <c r="A15" s="34" t="s">
        <v>15</v>
      </c>
      <c r="B15" s="62">
        <v>1</v>
      </c>
    </row>
    <row r="16" spans="1:12">
      <c r="A16" s="34" t="s">
        <v>141</v>
      </c>
      <c r="B16" s="62">
        <v>8</v>
      </c>
    </row>
    <row r="17" spans="1:4">
      <c r="A17" s="34" t="s">
        <v>16</v>
      </c>
      <c r="B17" s="62">
        <v>3</v>
      </c>
    </row>
    <row r="18" spans="1:4">
      <c r="A18" s="34" t="s">
        <v>17</v>
      </c>
      <c r="B18" s="62" t="s">
        <v>99</v>
      </c>
    </row>
    <row r="19" spans="1:4">
      <c r="A19" s="34" t="s">
        <v>18</v>
      </c>
      <c r="B19" s="62" t="s">
        <v>47</v>
      </c>
    </row>
    <row r="20" spans="1:4">
      <c r="A20" s="35" t="s">
        <v>19</v>
      </c>
      <c r="B20" s="63" t="s">
        <v>105</v>
      </c>
    </row>
    <row r="22" spans="1:4">
      <c r="A22" s="32" t="s">
        <v>24</v>
      </c>
      <c r="B22" s="64" t="s">
        <v>29</v>
      </c>
      <c r="C22" s="65" t="s">
        <v>30</v>
      </c>
    </row>
    <row r="23" spans="1:4" s="195" customFormat="1">
      <c r="A23" s="238" t="s">
        <v>232</v>
      </c>
      <c r="B23" s="243">
        <v>62400</v>
      </c>
      <c r="C23" s="244">
        <v>57000</v>
      </c>
      <c r="D23" s="232"/>
    </row>
    <row r="24" spans="1:4">
      <c r="A24" s="34" t="s">
        <v>25</v>
      </c>
      <c r="B24" s="68">
        <v>0.78</v>
      </c>
      <c r="C24" s="62">
        <v>0.95</v>
      </c>
    </row>
    <row r="25" spans="1:4" s="195" customFormat="1">
      <c r="A25" s="240" t="s">
        <v>233</v>
      </c>
      <c r="B25" s="245" t="s">
        <v>116</v>
      </c>
      <c r="C25" s="229" t="s">
        <v>31</v>
      </c>
      <c r="D25" s="232"/>
    </row>
    <row r="26" spans="1:4">
      <c r="A26" s="34" t="s">
        <v>26</v>
      </c>
      <c r="B26" s="68">
        <v>13</v>
      </c>
      <c r="C26" s="62">
        <v>13</v>
      </c>
    </row>
    <row r="27" spans="1:4">
      <c r="A27" s="34" t="s">
        <v>27</v>
      </c>
      <c r="B27" s="68" t="s">
        <v>46</v>
      </c>
      <c r="C27" s="62">
        <v>8</v>
      </c>
    </row>
    <row r="28" spans="1:4">
      <c r="A28" s="34" t="s">
        <v>171</v>
      </c>
      <c r="B28" s="68" t="s">
        <v>58</v>
      </c>
      <c r="C28" s="62">
        <v>210</v>
      </c>
    </row>
    <row r="29" spans="1:4" s="195" customFormat="1">
      <c r="A29" s="139" t="s">
        <v>28</v>
      </c>
      <c r="B29" s="150" t="s">
        <v>153</v>
      </c>
      <c r="C29" s="143" t="s">
        <v>31</v>
      </c>
      <c r="D29" s="249"/>
    </row>
    <row r="30" spans="1:4">
      <c r="A30" s="256" t="s">
        <v>234</v>
      </c>
      <c r="B30" s="257">
        <v>36000</v>
      </c>
      <c r="C30" s="230" t="s">
        <v>31</v>
      </c>
    </row>
    <row r="32" spans="1:4">
      <c r="A32" s="32" t="s">
        <v>32</v>
      </c>
      <c r="B32" s="64" t="s">
        <v>29</v>
      </c>
      <c r="C32" s="65" t="s">
        <v>30</v>
      </c>
    </row>
    <row r="33" spans="1:6">
      <c r="A33" s="34" t="s">
        <v>33</v>
      </c>
      <c r="B33" s="68">
        <v>3000</v>
      </c>
      <c r="C33" s="62">
        <v>1834</v>
      </c>
    </row>
    <row r="34" spans="1:6">
      <c r="A34" s="34" t="s">
        <v>134</v>
      </c>
      <c r="B34" s="68">
        <v>0</v>
      </c>
      <c r="C34" s="62" t="s">
        <v>31</v>
      </c>
    </row>
    <row r="35" spans="1:6">
      <c r="A35" s="34" t="s">
        <v>135</v>
      </c>
      <c r="B35" s="68" t="s">
        <v>116</v>
      </c>
      <c r="C35" s="62" t="s">
        <v>31</v>
      </c>
    </row>
    <row r="36" spans="1:6">
      <c r="A36" s="34" t="s">
        <v>133</v>
      </c>
      <c r="B36" s="68" t="s">
        <v>117</v>
      </c>
      <c r="C36" s="62" t="s">
        <v>31</v>
      </c>
    </row>
    <row r="37" spans="1:6">
      <c r="A37" s="34" t="s">
        <v>138</v>
      </c>
      <c r="B37" s="147">
        <v>1785</v>
      </c>
      <c r="C37" s="62" t="s">
        <v>31</v>
      </c>
    </row>
    <row r="38" spans="1:6">
      <c r="A38" s="34" t="s">
        <v>137</v>
      </c>
      <c r="B38" s="68">
        <v>11</v>
      </c>
      <c r="C38" s="62">
        <v>38</v>
      </c>
    </row>
    <row r="39" spans="1:6">
      <c r="A39" s="34" t="s">
        <v>34</v>
      </c>
      <c r="B39" s="68" t="s">
        <v>36</v>
      </c>
      <c r="C39" s="62" t="s">
        <v>31</v>
      </c>
    </row>
    <row r="40" spans="1:6">
      <c r="A40" s="34" t="s">
        <v>136</v>
      </c>
      <c r="B40" s="68" t="s">
        <v>106</v>
      </c>
      <c r="C40" s="62" t="s">
        <v>31</v>
      </c>
    </row>
    <row r="41" spans="1:6">
      <c r="A41" s="35" t="s">
        <v>35</v>
      </c>
      <c r="B41" s="70" t="s">
        <v>118</v>
      </c>
      <c r="C41" s="63" t="s">
        <v>31</v>
      </c>
    </row>
    <row r="42" spans="1:6" s="104" customFormat="1" ht="15.75" thickBot="1">
      <c r="A42" s="105"/>
      <c r="B42" s="112"/>
      <c r="C42" s="122" t="s">
        <v>166</v>
      </c>
      <c r="D42" s="115"/>
    </row>
    <row r="43" spans="1:6" s="104" customFormat="1">
      <c r="A43" s="106" t="s">
        <v>156</v>
      </c>
      <c r="B43" s="113" t="s">
        <v>157</v>
      </c>
      <c r="C43" s="113" t="s">
        <v>99</v>
      </c>
      <c r="D43" s="113" t="s">
        <v>104</v>
      </c>
      <c r="E43" s="113" t="s">
        <v>107</v>
      </c>
      <c r="F43" s="114" t="s">
        <v>100</v>
      </c>
    </row>
    <row r="44" spans="1:6" s="104" customFormat="1">
      <c r="A44" s="107" t="s">
        <v>160</v>
      </c>
      <c r="B44" s="105">
        <f>SUM(C44:F44)</f>
        <v>1376</v>
      </c>
      <c r="C44" s="105">
        <v>280</v>
      </c>
      <c r="D44" s="105">
        <v>280</v>
      </c>
      <c r="E44" s="105">
        <v>408</v>
      </c>
      <c r="F44" s="108">
        <v>408</v>
      </c>
    </row>
    <row r="45" spans="1:6" s="104" customFormat="1">
      <c r="A45" s="107" t="s">
        <v>161</v>
      </c>
      <c r="B45" s="105">
        <f>SUM(C45:F45)</f>
        <v>300</v>
      </c>
      <c r="C45" s="105">
        <v>48</v>
      </c>
      <c r="D45" s="105">
        <v>108</v>
      </c>
      <c r="E45" s="105">
        <v>126</v>
      </c>
      <c r="F45" s="108">
        <v>18</v>
      </c>
    </row>
    <row r="46" spans="1:6" s="104" customFormat="1" ht="15.75" thickBot="1">
      <c r="A46" s="109" t="s">
        <v>162</v>
      </c>
      <c r="B46" s="110">
        <f>SUM(C46:F46)</f>
        <v>36</v>
      </c>
      <c r="C46" s="110">
        <v>0</v>
      </c>
      <c r="D46" s="110">
        <v>0</v>
      </c>
      <c r="E46" s="110">
        <v>0</v>
      </c>
      <c r="F46" s="111">
        <v>36</v>
      </c>
    </row>
    <row r="48" spans="1:6">
      <c r="A48" s="32" t="s">
        <v>40</v>
      </c>
      <c r="B48" s="71"/>
      <c r="C48" s="60"/>
    </row>
    <row r="49" spans="1:3">
      <c r="A49" s="35" t="s">
        <v>31</v>
      </c>
      <c r="B49" s="70"/>
      <c r="C49" s="63"/>
    </row>
    <row r="51" spans="1:3">
      <c r="A51" s="1" t="s">
        <v>41</v>
      </c>
      <c r="B51" s="198" t="s">
        <v>59</v>
      </c>
    </row>
    <row r="52" spans="1:3">
      <c r="A52" s="1" t="s">
        <v>42</v>
      </c>
      <c r="B52" s="199">
        <v>40795</v>
      </c>
    </row>
    <row r="53" spans="1:3">
      <c r="A53" s="1" t="s">
        <v>43</v>
      </c>
      <c r="B53" t="s">
        <v>149</v>
      </c>
    </row>
  </sheetData>
  <pageMargins left="0.7" right="0.7" top="0.75" bottom="0.75" header="0.3" footer="0.3"/>
  <pageSetup orientation="portrait" horizontalDpi="4294967292" verticalDpi="429496729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zoomScale="70" zoomScaleNormal="70" workbookViewId="0">
      <selection activeCell="C11" sqref="C11"/>
    </sheetView>
  </sheetViews>
  <sheetFormatPr defaultColWidth="22" defaultRowHeight="15"/>
  <cols>
    <col min="1" max="1" width="37.28515625" bestFit="1" customWidth="1"/>
    <col min="2" max="4" width="22" style="54"/>
  </cols>
  <sheetData>
    <row r="1" spans="1:12">
      <c r="A1" s="1" t="s">
        <v>109</v>
      </c>
    </row>
    <row r="2" spans="1:12">
      <c r="A2" s="26" t="s">
        <v>0</v>
      </c>
      <c r="B2" s="55" t="s">
        <v>60</v>
      </c>
    </row>
    <row r="4" spans="1:12">
      <c r="A4" s="27" t="s">
        <v>1</v>
      </c>
      <c r="B4" s="56" t="s">
        <v>3</v>
      </c>
      <c r="H4" s="26" t="s">
        <v>10</v>
      </c>
      <c r="I4" s="28"/>
      <c r="J4" s="29"/>
    </row>
    <row r="5" spans="1:12">
      <c r="A5" s="30" t="s">
        <v>2</v>
      </c>
      <c r="B5" s="57" t="s">
        <v>4</v>
      </c>
      <c r="C5" s="57" t="s">
        <v>5</v>
      </c>
      <c r="D5" s="57" t="s">
        <v>6</v>
      </c>
      <c r="E5" s="298" t="s">
        <v>251</v>
      </c>
      <c r="H5" s="31" t="s">
        <v>4</v>
      </c>
      <c r="I5" s="31" t="s">
        <v>5</v>
      </c>
      <c r="J5" s="31" t="s">
        <v>6</v>
      </c>
      <c r="K5" s="10" t="s">
        <v>249</v>
      </c>
      <c r="L5" s="10" t="s">
        <v>250</v>
      </c>
    </row>
    <row r="6" spans="1:12" ht="14.45" customHeight="1">
      <c r="A6" s="30" t="s">
        <v>8</v>
      </c>
      <c r="B6" s="320">
        <v>957.65863999999999</v>
      </c>
      <c r="C6" s="320">
        <v>774.69737999999995</v>
      </c>
      <c r="D6" s="58">
        <f>B6-C6</f>
        <v>182.96126000000004</v>
      </c>
      <c r="E6" s="195" t="b">
        <f>IF(AND(D6&gt;J6-K6,D6&lt;J6+K6),TRUE, FALSE)</f>
        <v>0</v>
      </c>
      <c r="H6" s="37">
        <v>541</v>
      </c>
      <c r="I6" s="36">
        <v>483</v>
      </c>
      <c r="J6" s="42">
        <f>H6-I6</f>
        <v>58</v>
      </c>
      <c r="K6">
        <v>17.265789999999999</v>
      </c>
      <c r="L6">
        <v>58</v>
      </c>
    </row>
    <row r="7" spans="1:12" ht="14.45" customHeight="1">
      <c r="A7" s="30" t="s">
        <v>9</v>
      </c>
      <c r="B7" s="320">
        <v>5744.7341735052751</v>
      </c>
      <c r="C7" s="320">
        <v>5543.2886869871045</v>
      </c>
      <c r="D7" s="58">
        <f>B7-C7</f>
        <v>201.44548651817058</v>
      </c>
      <c r="E7" s="196"/>
      <c r="H7" s="45">
        <v>3711</v>
      </c>
      <c r="I7" s="38">
        <v>3380</v>
      </c>
      <c r="J7" s="39">
        <f>H7-I7</f>
        <v>331</v>
      </c>
    </row>
    <row r="8" spans="1:12">
      <c r="A8" s="51"/>
      <c r="B8" s="59"/>
    </row>
    <row r="9" spans="1:12">
      <c r="A9" s="32" t="s">
        <v>11</v>
      </c>
      <c r="B9" s="60"/>
    </row>
    <row r="10" spans="1:12">
      <c r="A10" s="34" t="s">
        <v>12</v>
      </c>
      <c r="B10" s="62" t="s">
        <v>61</v>
      </c>
    </row>
    <row r="11" spans="1:12">
      <c r="A11" s="34" t="s">
        <v>13</v>
      </c>
      <c r="B11" s="62">
        <v>94903</v>
      </c>
    </row>
    <row r="12" spans="1:12">
      <c r="A12" s="34" t="s">
        <v>14</v>
      </c>
      <c r="B12" s="62">
        <v>2</v>
      </c>
    </row>
    <row r="13" spans="1:12">
      <c r="A13" s="34" t="s">
        <v>139</v>
      </c>
      <c r="B13" s="62">
        <v>1785</v>
      </c>
    </row>
    <row r="14" spans="1:12">
      <c r="A14" s="34" t="s">
        <v>140</v>
      </c>
      <c r="B14" s="62">
        <v>14280</v>
      </c>
    </row>
    <row r="15" spans="1:12">
      <c r="A15" s="34" t="s">
        <v>15</v>
      </c>
      <c r="B15" s="62">
        <v>1</v>
      </c>
    </row>
    <row r="16" spans="1:12">
      <c r="A16" s="34" t="s">
        <v>141</v>
      </c>
      <c r="B16" s="62">
        <v>8</v>
      </c>
    </row>
    <row r="17" spans="1:8">
      <c r="A17" s="34" t="s">
        <v>16</v>
      </c>
      <c r="B17" s="62">
        <v>4</v>
      </c>
    </row>
    <row r="18" spans="1:8">
      <c r="A18" s="34" t="s">
        <v>17</v>
      </c>
      <c r="B18" s="62" t="s">
        <v>99</v>
      </c>
    </row>
    <row r="19" spans="1:8">
      <c r="A19" s="34" t="s">
        <v>18</v>
      </c>
      <c r="B19" s="62" t="s">
        <v>47</v>
      </c>
    </row>
    <row r="20" spans="1:8">
      <c r="A20" s="35" t="s">
        <v>19</v>
      </c>
      <c r="B20" s="63" t="s">
        <v>143</v>
      </c>
    </row>
    <row r="22" spans="1:8">
      <c r="A22" s="32" t="s">
        <v>24</v>
      </c>
      <c r="B22" s="64" t="s">
        <v>29</v>
      </c>
      <c r="C22" s="65" t="s">
        <v>30</v>
      </c>
    </row>
    <row r="23" spans="1:8" s="195" customFormat="1">
      <c r="A23" s="238" t="s">
        <v>232</v>
      </c>
      <c r="B23" s="243">
        <v>80000</v>
      </c>
      <c r="C23" s="244">
        <v>78000</v>
      </c>
      <c r="D23" s="232"/>
    </row>
    <row r="24" spans="1:8">
      <c r="A24" s="34" t="s">
        <v>25</v>
      </c>
      <c r="B24" s="68">
        <v>0.8</v>
      </c>
      <c r="C24" s="62">
        <v>0.96</v>
      </c>
    </row>
    <row r="25" spans="1:8" s="195" customFormat="1">
      <c r="A25" s="240" t="s">
        <v>233</v>
      </c>
      <c r="B25" s="245">
        <v>36000</v>
      </c>
      <c r="C25" s="229" t="s">
        <v>31</v>
      </c>
      <c r="D25" s="232"/>
    </row>
    <row r="26" spans="1:8">
      <c r="A26" s="34" t="s">
        <v>26</v>
      </c>
      <c r="B26" s="68">
        <v>9.6999999999999993</v>
      </c>
      <c r="C26" s="62" t="s">
        <v>31</v>
      </c>
    </row>
    <row r="27" spans="1:8">
      <c r="A27" s="34" t="s">
        <v>27</v>
      </c>
      <c r="B27" s="68" t="s">
        <v>46</v>
      </c>
      <c r="C27" s="62" t="s">
        <v>60</v>
      </c>
    </row>
    <row r="28" spans="1:8">
      <c r="A28" s="34" t="s">
        <v>171</v>
      </c>
      <c r="B28" s="54" t="s">
        <v>125</v>
      </c>
      <c r="C28" s="62" t="s">
        <v>62</v>
      </c>
      <c r="D28" s="344" t="s">
        <v>124</v>
      </c>
      <c r="E28" s="345"/>
      <c r="F28" s="345"/>
      <c r="G28" s="345"/>
      <c r="H28" s="345"/>
    </row>
    <row r="29" spans="1:8" s="195" customFormat="1">
      <c r="A29" s="139" t="s">
        <v>28</v>
      </c>
      <c r="B29" s="249" t="s">
        <v>153</v>
      </c>
      <c r="C29" s="143" t="s">
        <v>31</v>
      </c>
      <c r="D29" s="258"/>
      <c r="E29" s="248"/>
      <c r="F29" s="248"/>
      <c r="G29" s="248"/>
      <c r="H29" s="248"/>
    </row>
    <row r="30" spans="1:8">
      <c r="A30" s="256" t="s">
        <v>234</v>
      </c>
      <c r="B30" s="257">
        <v>40000</v>
      </c>
      <c r="C30" s="230" t="s">
        <v>31</v>
      </c>
    </row>
    <row r="32" spans="1:8">
      <c r="A32" s="32" t="s">
        <v>32</v>
      </c>
      <c r="B32" s="64" t="s">
        <v>29</v>
      </c>
      <c r="C32" s="65" t="s">
        <v>30</v>
      </c>
    </row>
    <row r="33" spans="1:7">
      <c r="A33" s="34" t="s">
        <v>33</v>
      </c>
      <c r="B33" s="68">
        <v>2805</v>
      </c>
      <c r="C33" s="62" t="s">
        <v>63</v>
      </c>
    </row>
    <row r="34" spans="1:7">
      <c r="A34" s="34" t="s">
        <v>134</v>
      </c>
      <c r="B34" s="68">
        <v>0</v>
      </c>
      <c r="C34" s="62" t="s">
        <v>31</v>
      </c>
    </row>
    <row r="35" spans="1:7">
      <c r="A35" s="34" t="s">
        <v>135</v>
      </c>
      <c r="B35" s="68" t="s">
        <v>116</v>
      </c>
      <c r="C35" s="62" t="s">
        <v>31</v>
      </c>
    </row>
    <row r="36" spans="1:7">
      <c r="A36" s="34" t="s">
        <v>133</v>
      </c>
      <c r="B36" s="68" t="s">
        <v>117</v>
      </c>
      <c r="C36" s="62" t="s">
        <v>31</v>
      </c>
    </row>
    <row r="37" spans="1:7">
      <c r="A37" s="34" t="s">
        <v>138</v>
      </c>
      <c r="B37" s="68">
        <v>1785</v>
      </c>
      <c r="C37" s="62" t="s">
        <v>31</v>
      </c>
    </row>
    <row r="38" spans="1:7">
      <c r="A38" s="34" t="s">
        <v>137</v>
      </c>
      <c r="B38" s="68">
        <v>11</v>
      </c>
      <c r="C38" s="62">
        <v>38</v>
      </c>
    </row>
    <row r="39" spans="1:7">
      <c r="A39" s="34" t="s">
        <v>34</v>
      </c>
      <c r="B39" s="68" t="s">
        <v>36</v>
      </c>
      <c r="C39" s="62" t="s">
        <v>31</v>
      </c>
    </row>
    <row r="40" spans="1:7">
      <c r="A40" s="34" t="s">
        <v>136</v>
      </c>
      <c r="B40" s="68" t="s">
        <v>128</v>
      </c>
      <c r="C40" s="62" t="s">
        <v>31</v>
      </c>
    </row>
    <row r="41" spans="1:7">
      <c r="A41" s="35" t="s">
        <v>35</v>
      </c>
      <c r="B41" s="70" t="s">
        <v>118</v>
      </c>
      <c r="C41" s="63" t="s">
        <v>31</v>
      </c>
    </row>
    <row r="42" spans="1:7" s="104" customFormat="1" ht="15.75" thickBot="1">
      <c r="A42" s="105"/>
      <c r="B42" s="112"/>
      <c r="C42" s="122" t="s">
        <v>166</v>
      </c>
      <c r="D42" s="115"/>
    </row>
    <row r="43" spans="1:7" s="104" customFormat="1">
      <c r="A43" s="106" t="s">
        <v>156</v>
      </c>
      <c r="B43" s="113" t="s">
        <v>157</v>
      </c>
      <c r="C43" s="113" t="s">
        <v>99</v>
      </c>
      <c r="D43" s="113" t="s">
        <v>104</v>
      </c>
      <c r="E43" s="113" t="s">
        <v>107</v>
      </c>
      <c r="F43" s="114" t="s">
        <v>100</v>
      </c>
    </row>
    <row r="44" spans="1:7" s="104" customFormat="1">
      <c r="A44" s="107" t="s">
        <v>160</v>
      </c>
      <c r="B44" s="105">
        <f>SUM(C44:F44)</f>
        <v>1568</v>
      </c>
      <c r="C44" s="105">
        <v>392</v>
      </c>
      <c r="D44" s="105">
        <v>392</v>
      </c>
      <c r="E44" s="105">
        <v>392</v>
      </c>
      <c r="F44" s="108">
        <v>392</v>
      </c>
    </row>
    <row r="45" spans="1:7" s="104" customFormat="1">
      <c r="A45" s="107" t="s">
        <v>161</v>
      </c>
      <c r="B45" s="105">
        <f>SUM(C45:F45)</f>
        <v>141</v>
      </c>
      <c r="C45" s="105">
        <v>42</v>
      </c>
      <c r="D45" s="105">
        <v>42</v>
      </c>
      <c r="E45" s="105">
        <v>39</v>
      </c>
      <c r="F45" s="108">
        <v>18</v>
      </c>
    </row>
    <row r="46" spans="1:7" s="104" customFormat="1" ht="15.75" thickBot="1">
      <c r="A46" s="109" t="s">
        <v>162</v>
      </c>
      <c r="B46" s="110">
        <f>SUM(C46:F46)</f>
        <v>0</v>
      </c>
      <c r="C46" s="110">
        <v>0</v>
      </c>
      <c r="D46" s="110">
        <v>0</v>
      </c>
      <c r="E46" s="110">
        <v>0</v>
      </c>
      <c r="F46" s="111">
        <v>0</v>
      </c>
      <c r="G46" s="104" t="s">
        <v>165</v>
      </c>
    </row>
    <row r="48" spans="1:7">
      <c r="A48" s="32" t="s">
        <v>40</v>
      </c>
      <c r="B48" s="71"/>
      <c r="C48" s="60"/>
    </row>
    <row r="49" spans="1:3">
      <c r="A49" s="35" t="s">
        <v>31</v>
      </c>
      <c r="B49" s="70"/>
      <c r="C49" s="63"/>
    </row>
    <row r="51" spans="1:3">
      <c r="A51" s="1" t="s">
        <v>41</v>
      </c>
      <c r="B51" s="54" t="s">
        <v>64</v>
      </c>
    </row>
    <row r="52" spans="1:3">
      <c r="A52" s="1" t="s">
        <v>42</v>
      </c>
      <c r="B52" s="54" t="s">
        <v>65</v>
      </c>
    </row>
    <row r="53" spans="1:3">
      <c r="A53" s="1" t="s">
        <v>43</v>
      </c>
      <c r="B53" t="s">
        <v>115</v>
      </c>
    </row>
  </sheetData>
  <mergeCells count="1">
    <mergeCell ref="D28:H28"/>
  </mergeCells>
  <pageMargins left="0.7" right="0.7" top="0.75" bottom="0.75" header="0.3" footer="0.3"/>
  <pageSetup orientation="portrait" horizontalDpi="4294967292" verticalDpi="429496729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zoomScale="70" zoomScaleNormal="70" workbookViewId="0">
      <selection activeCell="D16" sqref="D16"/>
    </sheetView>
  </sheetViews>
  <sheetFormatPr defaultColWidth="22" defaultRowHeight="15"/>
  <cols>
    <col min="1" max="1" width="37.28515625" bestFit="1" customWidth="1"/>
    <col min="2" max="4" width="22" style="54"/>
  </cols>
  <sheetData>
    <row r="1" spans="1:12">
      <c r="A1" s="1" t="s">
        <v>109</v>
      </c>
    </row>
    <row r="2" spans="1:12">
      <c r="A2" s="26" t="s">
        <v>0</v>
      </c>
      <c r="B2" s="55" t="s">
        <v>20</v>
      </c>
    </row>
    <row r="4" spans="1:12">
      <c r="A4" s="27" t="s">
        <v>1</v>
      </c>
      <c r="B4" s="56" t="s">
        <v>3</v>
      </c>
      <c r="H4" s="26" t="s">
        <v>10</v>
      </c>
      <c r="I4" s="28"/>
      <c r="J4" s="29"/>
    </row>
    <row r="5" spans="1:12">
      <c r="A5" s="30" t="s">
        <v>2</v>
      </c>
      <c r="B5" s="57" t="s">
        <v>4</v>
      </c>
      <c r="C5" s="57" t="s">
        <v>5</v>
      </c>
      <c r="D5" s="57" t="s">
        <v>6</v>
      </c>
      <c r="E5" s="298" t="s">
        <v>251</v>
      </c>
      <c r="H5" s="31" t="s">
        <v>4</v>
      </c>
      <c r="I5" s="31" t="s">
        <v>5</v>
      </c>
      <c r="J5" s="31" t="s">
        <v>6</v>
      </c>
      <c r="K5" s="10" t="s">
        <v>249</v>
      </c>
      <c r="L5" s="10" t="s">
        <v>250</v>
      </c>
    </row>
    <row r="6" spans="1:12">
      <c r="A6" s="30" t="s">
        <v>8</v>
      </c>
      <c r="B6" s="321">
        <v>818.28012999999999</v>
      </c>
      <c r="C6" s="321">
        <v>628.94671000000005</v>
      </c>
      <c r="D6" s="58">
        <f>B6-C6</f>
        <v>189.33341999999993</v>
      </c>
      <c r="E6" s="195" t="b">
        <f>IF(AND(D6&gt;J6-K6,D6&lt;J6+K6),TRUE, FALSE)</f>
        <v>1</v>
      </c>
      <c r="H6" s="37">
        <v>1013</v>
      </c>
      <c r="I6" s="36">
        <v>852</v>
      </c>
      <c r="J6" s="42">
        <f>H6-I6</f>
        <v>161</v>
      </c>
      <c r="K6">
        <v>31.426739999999999</v>
      </c>
      <c r="L6">
        <v>63</v>
      </c>
    </row>
    <row r="7" spans="1:12">
      <c r="A7" s="30" t="s">
        <v>9</v>
      </c>
      <c r="B7" s="321">
        <v>5765.9739155920279</v>
      </c>
      <c r="C7" s="321">
        <v>5863.2851699882767</v>
      </c>
      <c r="D7" s="58">
        <f>B7-C7</f>
        <v>-97.311254396248842</v>
      </c>
      <c r="E7" s="196"/>
      <c r="H7" s="45">
        <v>9650</v>
      </c>
      <c r="I7" s="38">
        <v>8390</v>
      </c>
      <c r="J7" s="39">
        <f>H7-I7</f>
        <v>1260</v>
      </c>
    </row>
    <row r="8" spans="1:12">
      <c r="A8" s="51"/>
      <c r="B8" s="59"/>
    </row>
    <row r="9" spans="1:12">
      <c r="A9" s="32" t="s">
        <v>11</v>
      </c>
      <c r="B9" s="60"/>
    </row>
    <row r="10" spans="1:12">
      <c r="A10" s="34" t="s">
        <v>12</v>
      </c>
      <c r="B10" s="62" t="s">
        <v>66</v>
      </c>
    </row>
    <row r="11" spans="1:12">
      <c r="A11" s="34" t="s">
        <v>13</v>
      </c>
      <c r="B11" s="62">
        <v>95120</v>
      </c>
    </row>
    <row r="12" spans="1:12">
      <c r="A12" s="34" t="s">
        <v>14</v>
      </c>
      <c r="B12" s="62">
        <v>4</v>
      </c>
    </row>
    <row r="13" spans="1:12">
      <c r="A13" s="34" t="s">
        <v>139</v>
      </c>
      <c r="B13" s="62">
        <v>1797</v>
      </c>
    </row>
    <row r="14" spans="1:12">
      <c r="A14" s="34" t="s">
        <v>140</v>
      </c>
      <c r="B14" s="62">
        <v>14376</v>
      </c>
    </row>
    <row r="15" spans="1:12">
      <c r="A15" s="34" t="s">
        <v>15</v>
      </c>
      <c r="B15" s="62">
        <v>1</v>
      </c>
    </row>
    <row r="16" spans="1:12">
      <c r="A16" s="34" t="s">
        <v>141</v>
      </c>
      <c r="B16" s="62">
        <v>8</v>
      </c>
    </row>
    <row r="17" spans="1:4">
      <c r="A17" s="34" t="s">
        <v>16</v>
      </c>
      <c r="B17" s="62">
        <v>3</v>
      </c>
    </row>
    <row r="18" spans="1:4">
      <c r="A18" s="34" t="s">
        <v>17</v>
      </c>
      <c r="B18" s="62" t="s">
        <v>130</v>
      </c>
    </row>
    <row r="19" spans="1:4">
      <c r="A19" s="34" t="s">
        <v>18</v>
      </c>
      <c r="B19" s="62" t="s">
        <v>105</v>
      </c>
    </row>
    <row r="20" spans="1:4">
      <c r="A20" s="35" t="s">
        <v>19</v>
      </c>
      <c r="B20" s="63" t="s">
        <v>105</v>
      </c>
    </row>
    <row r="22" spans="1:4">
      <c r="A22" s="32" t="s">
        <v>24</v>
      </c>
      <c r="B22" s="64" t="s">
        <v>29</v>
      </c>
      <c r="C22" s="65" t="s">
        <v>30</v>
      </c>
    </row>
    <row r="23" spans="1:4" s="195" customFormat="1">
      <c r="A23" s="238" t="s">
        <v>232</v>
      </c>
      <c r="B23" s="243">
        <v>90000</v>
      </c>
      <c r="C23" s="239" t="s">
        <v>31</v>
      </c>
      <c r="D23" s="232"/>
    </row>
    <row r="24" spans="1:4">
      <c r="A24" s="34" t="s">
        <v>25</v>
      </c>
      <c r="B24" s="68">
        <v>0.9</v>
      </c>
      <c r="C24" s="62">
        <v>0.9</v>
      </c>
    </row>
    <row r="25" spans="1:4" s="195" customFormat="1">
      <c r="A25" s="240" t="s">
        <v>233</v>
      </c>
      <c r="B25" s="245">
        <v>48000</v>
      </c>
      <c r="C25" s="229" t="s">
        <v>31</v>
      </c>
      <c r="D25" s="232"/>
    </row>
    <row r="26" spans="1:4">
      <c r="A26" s="34" t="s">
        <v>26</v>
      </c>
      <c r="B26" s="68">
        <v>13</v>
      </c>
      <c r="C26" s="62">
        <v>13</v>
      </c>
    </row>
    <row r="27" spans="1:4">
      <c r="A27" s="34" t="s">
        <v>27</v>
      </c>
      <c r="B27" s="68" t="s">
        <v>46</v>
      </c>
      <c r="C27" s="62" t="s">
        <v>60</v>
      </c>
    </row>
    <row r="28" spans="1:4">
      <c r="A28" s="34" t="s">
        <v>171</v>
      </c>
      <c r="B28" s="68" t="s">
        <v>67</v>
      </c>
      <c r="C28" s="62" t="s">
        <v>68</v>
      </c>
    </row>
    <row r="29" spans="1:4" s="195" customFormat="1">
      <c r="A29" s="139" t="s">
        <v>28</v>
      </c>
      <c r="B29" s="150" t="s">
        <v>153</v>
      </c>
      <c r="C29" s="143" t="s">
        <v>31</v>
      </c>
      <c r="D29" s="249"/>
    </row>
    <row r="30" spans="1:4">
      <c r="A30" s="256" t="s">
        <v>234</v>
      </c>
      <c r="B30" s="257">
        <v>40000</v>
      </c>
      <c r="C30" s="230" t="s">
        <v>31</v>
      </c>
    </row>
    <row r="32" spans="1:4">
      <c r="A32" s="32" t="s">
        <v>32</v>
      </c>
      <c r="B32" s="64" t="s">
        <v>29</v>
      </c>
      <c r="C32" s="65" t="s">
        <v>30</v>
      </c>
    </row>
    <row r="33" spans="1:6">
      <c r="A33" s="34" t="s">
        <v>33</v>
      </c>
      <c r="B33" s="68">
        <v>4577</v>
      </c>
      <c r="C33" s="62" t="s">
        <v>69</v>
      </c>
    </row>
    <row r="34" spans="1:6">
      <c r="A34" s="34" t="s">
        <v>134</v>
      </c>
      <c r="B34" s="68">
        <v>0</v>
      </c>
      <c r="C34" s="62">
        <v>19</v>
      </c>
    </row>
    <row r="35" spans="1:6">
      <c r="A35" s="34" t="s">
        <v>135</v>
      </c>
      <c r="B35" s="68" t="s">
        <v>116</v>
      </c>
      <c r="C35" s="62" t="s">
        <v>31</v>
      </c>
    </row>
    <row r="36" spans="1:6">
      <c r="A36" s="34" t="s">
        <v>133</v>
      </c>
      <c r="B36" s="68" t="s">
        <v>117</v>
      </c>
      <c r="C36" s="62" t="s">
        <v>31</v>
      </c>
    </row>
    <row r="37" spans="1:6">
      <c r="A37" s="34" t="s">
        <v>138</v>
      </c>
      <c r="B37" s="68">
        <v>1797</v>
      </c>
      <c r="C37" s="62" t="s">
        <v>31</v>
      </c>
    </row>
    <row r="38" spans="1:6" ht="30">
      <c r="A38" s="34" t="s">
        <v>137</v>
      </c>
      <c r="B38" s="75" t="s">
        <v>131</v>
      </c>
      <c r="C38" s="62" t="s">
        <v>31</v>
      </c>
    </row>
    <row r="39" spans="1:6">
      <c r="A39" s="34" t="s">
        <v>34</v>
      </c>
      <c r="B39" s="68" t="s">
        <v>36</v>
      </c>
      <c r="C39" s="62" t="s">
        <v>31</v>
      </c>
    </row>
    <row r="40" spans="1:6">
      <c r="A40" s="34" t="s">
        <v>136</v>
      </c>
      <c r="B40" s="68" t="s">
        <v>98</v>
      </c>
      <c r="C40" s="62" t="s">
        <v>31</v>
      </c>
    </row>
    <row r="41" spans="1:6">
      <c r="A41" s="35" t="s">
        <v>35</v>
      </c>
      <c r="B41" s="70" t="s">
        <v>132</v>
      </c>
      <c r="C41" s="63" t="s">
        <v>31</v>
      </c>
    </row>
    <row r="42" spans="1:6" s="104" customFormat="1" ht="15.75" thickBot="1">
      <c r="A42" s="105"/>
      <c r="B42" s="112"/>
      <c r="C42" s="122" t="s">
        <v>166</v>
      </c>
      <c r="D42" s="115"/>
    </row>
    <row r="43" spans="1:6" s="104" customFormat="1">
      <c r="A43" s="106" t="s">
        <v>156</v>
      </c>
      <c r="B43" s="113" t="s">
        <v>157</v>
      </c>
      <c r="C43" s="113" t="s">
        <v>158</v>
      </c>
      <c r="D43" s="113" t="s">
        <v>159</v>
      </c>
      <c r="E43" s="113" t="s">
        <v>22</v>
      </c>
      <c r="F43" s="114" t="s">
        <v>129</v>
      </c>
    </row>
    <row r="44" spans="1:6" s="104" customFormat="1">
      <c r="A44" s="107" t="s">
        <v>160</v>
      </c>
      <c r="B44" s="105">
        <f>SUM(C44:F44)</f>
        <v>1680</v>
      </c>
      <c r="C44" s="105">
        <v>400.8</v>
      </c>
      <c r="D44" s="105">
        <v>439.2</v>
      </c>
      <c r="E44" s="105">
        <v>400.8</v>
      </c>
      <c r="F44" s="108">
        <v>439.2</v>
      </c>
    </row>
    <row r="45" spans="1:6" s="104" customFormat="1">
      <c r="A45" s="107" t="s">
        <v>161</v>
      </c>
      <c r="B45" s="105">
        <f>SUM(C45:F45)</f>
        <v>330.2</v>
      </c>
      <c r="C45" s="105">
        <v>50</v>
      </c>
      <c r="D45" s="105">
        <v>26</v>
      </c>
      <c r="E45" s="105">
        <v>180.9</v>
      </c>
      <c r="F45" s="108">
        <v>73.3</v>
      </c>
    </row>
    <row r="46" spans="1:6" s="104" customFormat="1" ht="15.75" thickBot="1">
      <c r="A46" s="109" t="s">
        <v>162</v>
      </c>
      <c r="B46" s="110">
        <f>SUM(C46:F46)</f>
        <v>33.299999999999997</v>
      </c>
      <c r="C46" s="110">
        <v>33.299999999999997</v>
      </c>
      <c r="D46" s="110">
        <v>0</v>
      </c>
      <c r="E46" s="110">
        <v>0</v>
      </c>
      <c r="F46" s="111">
        <v>0</v>
      </c>
    </row>
    <row r="48" spans="1:6">
      <c r="A48" s="32" t="s">
        <v>40</v>
      </c>
      <c r="B48" s="71"/>
      <c r="C48" s="60"/>
    </row>
    <row r="49" spans="1:3">
      <c r="A49" s="35" t="s">
        <v>31</v>
      </c>
      <c r="B49" s="70"/>
      <c r="C49" s="63"/>
    </row>
    <row r="51" spans="1:3">
      <c r="A51" s="1" t="s">
        <v>41</v>
      </c>
      <c r="B51" s="73">
        <v>40929</v>
      </c>
    </row>
    <row r="52" spans="1:3">
      <c r="A52" s="1" t="s">
        <v>42</v>
      </c>
      <c r="B52" s="73">
        <v>40984</v>
      </c>
    </row>
    <row r="53" spans="1:3">
      <c r="A53" s="1" t="s">
        <v>43</v>
      </c>
      <c r="B53" t="s">
        <v>113</v>
      </c>
    </row>
  </sheetData>
  <pageMargins left="0.7" right="0.7" top="0.75" bottom="0.75" header="0.3" footer="0.3"/>
  <pageSetup orientation="portrait" horizontalDpi="4294967292" verticalDpi="429496729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zoomScale="70" zoomScaleNormal="70" workbookViewId="0">
      <selection activeCell="E16" sqref="E16"/>
    </sheetView>
  </sheetViews>
  <sheetFormatPr defaultColWidth="22" defaultRowHeight="15"/>
  <cols>
    <col min="1" max="1" width="37.28515625" bestFit="1" customWidth="1"/>
    <col min="2" max="2" width="22" style="54"/>
    <col min="3" max="3" width="26.7109375" style="54" bestFit="1" customWidth="1"/>
    <col min="4" max="4" width="22" style="54"/>
  </cols>
  <sheetData>
    <row r="1" spans="1:12">
      <c r="A1" s="1" t="s">
        <v>109</v>
      </c>
    </row>
    <row r="2" spans="1:12">
      <c r="A2" s="26" t="s">
        <v>0</v>
      </c>
      <c r="B2" s="55" t="s">
        <v>70</v>
      </c>
    </row>
    <row r="4" spans="1:12">
      <c r="A4" s="27" t="s">
        <v>1</v>
      </c>
      <c r="B4" s="56" t="s">
        <v>3</v>
      </c>
      <c r="H4" s="26" t="s">
        <v>10</v>
      </c>
      <c r="I4" s="28"/>
      <c r="J4" s="29"/>
    </row>
    <row r="5" spans="1:12">
      <c r="A5" s="30" t="s">
        <v>2</v>
      </c>
      <c r="B5" s="57" t="s">
        <v>4</v>
      </c>
      <c r="C5" s="57" t="s">
        <v>5</v>
      </c>
      <c r="D5" s="57" t="s">
        <v>6</v>
      </c>
      <c r="E5" s="298" t="s">
        <v>251</v>
      </c>
      <c r="H5" s="31" t="s">
        <v>4</v>
      </c>
      <c r="I5" s="31" t="s">
        <v>5</v>
      </c>
      <c r="J5" s="31" t="s">
        <v>6</v>
      </c>
      <c r="K5" s="10" t="s">
        <v>249</v>
      </c>
      <c r="L5" s="10" t="s">
        <v>250</v>
      </c>
    </row>
    <row r="6" spans="1:12">
      <c r="A6" s="30" t="s">
        <v>8</v>
      </c>
      <c r="B6" s="322">
        <v>1064.5098399999999</v>
      </c>
      <c r="C6" s="322">
        <v>621.49005999999997</v>
      </c>
      <c r="D6" s="58">
        <f>B6-C6</f>
        <v>443.01977999999997</v>
      </c>
      <c r="E6" s="195" t="b">
        <f>IF(AND(D6&gt;J6-K6,D6&lt;J6+K6),TRUE, FALSE)</f>
        <v>0</v>
      </c>
      <c r="H6" s="37">
        <v>702</v>
      </c>
      <c r="I6" s="36">
        <v>457</v>
      </c>
      <c r="J6" s="42">
        <f>H6-I6</f>
        <v>245</v>
      </c>
      <c r="K6">
        <v>16.579750000000001</v>
      </c>
      <c r="L6">
        <v>60</v>
      </c>
    </row>
    <row r="7" spans="1:12">
      <c r="A7" s="30" t="s">
        <v>9</v>
      </c>
      <c r="B7" s="322">
        <v>16373.328839390388</v>
      </c>
      <c r="C7" s="322">
        <v>15159.579718640094</v>
      </c>
      <c r="D7" s="58">
        <f>B7-C7</f>
        <v>1213.7491207502935</v>
      </c>
      <c r="H7" s="45">
        <v>16744</v>
      </c>
      <c r="I7" s="38">
        <v>13854</v>
      </c>
      <c r="J7" s="39">
        <f>H7-I7</f>
        <v>2890</v>
      </c>
    </row>
    <row r="8" spans="1:12">
      <c r="A8" s="51"/>
      <c r="B8" s="59"/>
    </row>
    <row r="9" spans="1:12">
      <c r="A9" s="32" t="s">
        <v>11</v>
      </c>
      <c r="B9" s="60"/>
    </row>
    <row r="10" spans="1:12">
      <c r="A10" s="34" t="s">
        <v>12</v>
      </c>
      <c r="B10" s="62" t="s">
        <v>71</v>
      </c>
      <c r="D10"/>
    </row>
    <row r="11" spans="1:12">
      <c r="A11" s="34" t="s">
        <v>13</v>
      </c>
      <c r="B11" s="62">
        <v>94597</v>
      </c>
    </row>
    <row r="12" spans="1:12">
      <c r="A12" s="34" t="s">
        <v>14</v>
      </c>
      <c r="B12" s="62">
        <v>12</v>
      </c>
    </row>
    <row r="13" spans="1:12">
      <c r="A13" s="34" t="s">
        <v>139</v>
      </c>
      <c r="B13" s="62">
        <v>1877</v>
      </c>
    </row>
    <row r="14" spans="1:12">
      <c r="A14" s="34" t="s">
        <v>140</v>
      </c>
      <c r="B14" s="62">
        <v>15016</v>
      </c>
    </row>
    <row r="15" spans="1:12">
      <c r="A15" s="34" t="s">
        <v>15</v>
      </c>
      <c r="B15" s="62">
        <v>1</v>
      </c>
    </row>
    <row r="16" spans="1:12">
      <c r="A16" s="34" t="s">
        <v>141</v>
      </c>
      <c r="B16" s="62">
        <v>9</v>
      </c>
    </row>
    <row r="17" spans="1:4">
      <c r="A17" s="34" t="s">
        <v>16</v>
      </c>
      <c r="B17" s="62">
        <v>4</v>
      </c>
    </row>
    <row r="18" spans="1:4">
      <c r="A18" s="34" t="s">
        <v>17</v>
      </c>
      <c r="B18" s="62" t="s">
        <v>103</v>
      </c>
    </row>
    <row r="19" spans="1:4">
      <c r="A19" s="34" t="s">
        <v>18</v>
      </c>
      <c r="B19" s="62" t="s">
        <v>105</v>
      </c>
    </row>
    <row r="20" spans="1:4">
      <c r="A20" s="35" t="s">
        <v>19</v>
      </c>
      <c r="B20" s="63" t="s">
        <v>105</v>
      </c>
    </row>
    <row r="22" spans="1:4">
      <c r="A22" s="32" t="s">
        <v>24</v>
      </c>
      <c r="B22" s="64" t="s">
        <v>29</v>
      </c>
      <c r="C22" s="65" t="s">
        <v>30</v>
      </c>
    </row>
    <row r="23" spans="1:4" s="195" customFormat="1">
      <c r="A23" s="238" t="s">
        <v>232</v>
      </c>
      <c r="B23" s="243">
        <v>80000</v>
      </c>
      <c r="C23" s="244" t="s">
        <v>31</v>
      </c>
      <c r="D23" s="232"/>
    </row>
    <row r="24" spans="1:4">
      <c r="A24" s="34" t="s">
        <v>25</v>
      </c>
      <c r="B24" s="68">
        <v>0.8</v>
      </c>
      <c r="C24" s="62" t="s">
        <v>31</v>
      </c>
    </row>
    <row r="25" spans="1:4" s="195" customFormat="1">
      <c r="A25" s="240" t="s">
        <v>233</v>
      </c>
      <c r="B25" s="245">
        <v>48000</v>
      </c>
      <c r="C25" s="229" t="s">
        <v>31</v>
      </c>
      <c r="D25" s="232"/>
    </row>
    <row r="26" spans="1:4">
      <c r="A26" s="34" t="s">
        <v>26</v>
      </c>
      <c r="B26" s="68">
        <v>10</v>
      </c>
      <c r="C26" s="62" t="s">
        <v>31</v>
      </c>
    </row>
    <row r="27" spans="1:4">
      <c r="A27" s="34" t="s">
        <v>27</v>
      </c>
      <c r="B27" s="68" t="s">
        <v>46</v>
      </c>
      <c r="C27" s="62" t="s">
        <v>52</v>
      </c>
    </row>
    <row r="28" spans="1:4">
      <c r="A28" s="34" t="s">
        <v>171</v>
      </c>
      <c r="B28" s="288">
        <v>960</v>
      </c>
      <c r="C28" s="62" t="s">
        <v>72</v>
      </c>
    </row>
    <row r="29" spans="1:4" s="195" customFormat="1">
      <c r="A29" s="139" t="s">
        <v>28</v>
      </c>
      <c r="B29" s="150" t="s">
        <v>153</v>
      </c>
      <c r="C29" s="229" t="s">
        <v>231</v>
      </c>
      <c r="D29" s="249" t="s">
        <v>228</v>
      </c>
    </row>
    <row r="30" spans="1:4">
      <c r="A30" s="256" t="s">
        <v>234</v>
      </c>
      <c r="B30" s="257">
        <v>35500</v>
      </c>
      <c r="C30" s="230">
        <v>100000</v>
      </c>
      <c r="D30" s="232"/>
    </row>
    <row r="32" spans="1:4">
      <c r="A32" s="32" t="s">
        <v>32</v>
      </c>
      <c r="B32" s="64" t="s">
        <v>29</v>
      </c>
      <c r="C32" s="65" t="s">
        <v>30</v>
      </c>
    </row>
    <row r="33" spans="1:6">
      <c r="A33" s="34" t="s">
        <v>33</v>
      </c>
      <c r="B33" s="68">
        <v>4483</v>
      </c>
      <c r="C33" s="61">
        <v>3135</v>
      </c>
    </row>
    <row r="34" spans="1:6">
      <c r="A34" s="34" t="s">
        <v>134</v>
      </c>
      <c r="B34" s="68">
        <v>0</v>
      </c>
      <c r="C34" s="287">
        <v>0</v>
      </c>
    </row>
    <row r="35" spans="1:6">
      <c r="A35" s="34" t="s">
        <v>135</v>
      </c>
      <c r="B35" s="68" t="s">
        <v>31</v>
      </c>
      <c r="C35" s="62" t="s">
        <v>31</v>
      </c>
    </row>
    <row r="36" spans="1:6">
      <c r="A36" s="34" t="s">
        <v>133</v>
      </c>
      <c r="B36" s="68" t="s">
        <v>117</v>
      </c>
      <c r="C36" s="62" t="s">
        <v>31</v>
      </c>
    </row>
    <row r="37" spans="1:6">
      <c r="A37" s="34" t="s">
        <v>138</v>
      </c>
      <c r="B37" s="147">
        <v>1877</v>
      </c>
      <c r="C37" s="62" t="s">
        <v>31</v>
      </c>
    </row>
    <row r="38" spans="1:6">
      <c r="A38" s="34" t="s">
        <v>137</v>
      </c>
      <c r="B38" s="288">
        <v>4</v>
      </c>
      <c r="C38" s="62">
        <v>38</v>
      </c>
    </row>
    <row r="39" spans="1:6">
      <c r="A39" s="34" t="s">
        <v>34</v>
      </c>
      <c r="B39" s="68" t="s">
        <v>36</v>
      </c>
      <c r="C39" s="62" t="s">
        <v>31</v>
      </c>
    </row>
    <row r="40" spans="1:6">
      <c r="A40" s="34" t="s">
        <v>136</v>
      </c>
      <c r="B40" s="68" t="s">
        <v>98</v>
      </c>
      <c r="C40" s="62" t="s">
        <v>31</v>
      </c>
    </row>
    <row r="41" spans="1:6" ht="45">
      <c r="A41" s="35" t="s">
        <v>35</v>
      </c>
      <c r="B41" s="121" t="s">
        <v>155</v>
      </c>
      <c r="C41" s="149" t="s">
        <v>31</v>
      </c>
    </row>
    <row r="42" spans="1:6" s="104" customFormat="1" ht="15.75" thickBot="1">
      <c r="A42" s="105"/>
      <c r="B42" s="102"/>
      <c r="D42" s="122" t="s">
        <v>166</v>
      </c>
    </row>
    <row r="43" spans="1:6">
      <c r="A43" s="106" t="s">
        <v>156</v>
      </c>
      <c r="B43" s="113" t="s">
        <v>157</v>
      </c>
      <c r="C43" s="113" t="s">
        <v>158</v>
      </c>
      <c r="D43" s="113" t="s">
        <v>159</v>
      </c>
      <c r="E43" s="113" t="s">
        <v>22</v>
      </c>
      <c r="F43" s="114" t="s">
        <v>129</v>
      </c>
    </row>
    <row r="44" spans="1:6">
      <c r="A44" s="107" t="s">
        <v>160</v>
      </c>
      <c r="B44" s="105">
        <f>SUM(C44:F44)</f>
        <v>1409</v>
      </c>
      <c r="C44" s="105">
        <v>307</v>
      </c>
      <c r="D44" s="105">
        <v>392</v>
      </c>
      <c r="E44" s="105">
        <v>292</v>
      </c>
      <c r="F44" s="108">
        <v>418</v>
      </c>
    </row>
    <row r="45" spans="1:6">
      <c r="A45" s="107" t="s">
        <v>161</v>
      </c>
      <c r="B45" s="105">
        <f>SUM(C45:F45)</f>
        <v>275.5</v>
      </c>
      <c r="C45" s="105">
        <v>18</v>
      </c>
      <c r="D45" s="105">
        <v>94</v>
      </c>
      <c r="E45" s="105">
        <v>9</v>
      </c>
      <c r="F45" s="108">
        <v>154.5</v>
      </c>
    </row>
    <row r="46" spans="1:6" ht="15.75" thickBot="1">
      <c r="A46" s="109" t="s">
        <v>162</v>
      </c>
      <c r="B46" s="110">
        <f>SUM(C46:F46)</f>
        <v>53</v>
      </c>
      <c r="C46" s="110">
        <v>0</v>
      </c>
      <c r="D46" s="110">
        <v>53</v>
      </c>
      <c r="E46" s="110">
        <v>0</v>
      </c>
      <c r="F46" s="111">
        <v>0</v>
      </c>
    </row>
    <row r="48" spans="1:6">
      <c r="A48" s="32" t="s">
        <v>40</v>
      </c>
      <c r="B48" s="71"/>
      <c r="C48" s="60"/>
    </row>
    <row r="49" spans="1:3">
      <c r="A49" s="35" t="s">
        <v>31</v>
      </c>
      <c r="B49" s="70"/>
      <c r="C49" s="63"/>
    </row>
    <row r="51" spans="1:3">
      <c r="A51" s="1" t="s">
        <v>41</v>
      </c>
      <c r="B51" s="54" t="s">
        <v>44</v>
      </c>
    </row>
    <row r="52" spans="1:3">
      <c r="A52" s="1" t="s">
        <v>42</v>
      </c>
      <c r="B52" s="73">
        <v>40830</v>
      </c>
    </row>
    <row r="53" spans="1:3">
      <c r="A53" s="1" t="s">
        <v>43</v>
      </c>
      <c r="B53" t="s">
        <v>150</v>
      </c>
    </row>
  </sheetData>
  <pageMargins left="0.7" right="0.7" top="0.75" bottom="0.75" header="0.3" footer="0.3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Summary</vt:lpstr>
      <vt:lpstr>Site 1</vt:lpstr>
      <vt:lpstr>Site 2</vt:lpstr>
      <vt:lpstr>Site 3</vt:lpstr>
      <vt:lpstr>Site 4</vt:lpstr>
      <vt:lpstr>Site 5</vt:lpstr>
      <vt:lpstr>Site 6</vt:lpstr>
      <vt:lpstr>Site 8</vt:lpstr>
      <vt:lpstr>Site 9</vt:lpstr>
      <vt:lpstr>Site 11b</vt:lpstr>
      <vt:lpstr>Site 12b</vt:lpstr>
      <vt:lpstr>Site 14</vt:lpstr>
      <vt:lpstr>Site 16</vt:lpstr>
      <vt:lpstr>Site 17</vt:lpstr>
      <vt:lpstr>Site 18b</vt:lpstr>
      <vt:lpstr>Site 19b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Fleming, Dan</dc:creator>
  <cp:lastModifiedBy>Jerone Gagliano</cp:lastModifiedBy>
  <dcterms:created xsi:type="dcterms:W3CDTF">2014-05-30T11:31:25Z</dcterms:created>
  <dcterms:modified xsi:type="dcterms:W3CDTF">2014-12-09T17:06:41Z</dcterms:modified>
</cp:coreProperties>
</file>